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ilary\Documents\2018\01 January 2018\180101 Novoterm IA exploration\Final files\"/>
    </mc:Choice>
  </mc:AlternateContent>
  <bookViews>
    <workbookView xWindow="0" yWindow="0" windowWidth="19200" windowHeight="7155"/>
  </bookViews>
  <sheets>
    <sheet name="N Sweden Drilling 2012" sheetId="10" r:id="rId1"/>
  </sheets>
  <definedNames>
    <definedName name="_xlnm.Print_Area" localSheetId="0">'N Sweden Drilling 2012'!$A$1:$X$42</definedName>
  </definedNames>
  <calcPr calcId="152511"/>
</workbook>
</file>

<file path=xl/calcChain.xml><?xml version="1.0" encoding="utf-8"?>
<calcChain xmlns="http://schemas.openxmlformats.org/spreadsheetml/2006/main">
  <c r="E9" i="10" l="1"/>
  <c r="G9" i="10"/>
  <c r="H9" i="10"/>
  <c r="M9" i="10"/>
  <c r="O9" i="10"/>
  <c r="P9" i="10"/>
  <c r="U9" i="10"/>
  <c r="U29" i="10" s="1"/>
  <c r="W9" i="10"/>
  <c r="X9" i="10"/>
  <c r="E10" i="10"/>
  <c r="G10" i="10"/>
  <c r="H10" i="10"/>
  <c r="M10" i="10"/>
  <c r="O10" i="10"/>
  <c r="P10" i="10"/>
  <c r="U10" i="10"/>
  <c r="W10" i="10"/>
  <c r="X10" i="10"/>
  <c r="E11" i="10"/>
  <c r="G11" i="10" s="1"/>
  <c r="H11" i="10"/>
  <c r="M11" i="10"/>
  <c r="O11" i="10"/>
  <c r="U11" i="10"/>
  <c r="W11" i="10"/>
  <c r="E12" i="10"/>
  <c r="G12" i="10"/>
  <c r="M12" i="10"/>
  <c r="O12" i="10"/>
  <c r="P12" i="10"/>
  <c r="U12" i="10"/>
  <c r="W12" i="10"/>
  <c r="X12" i="10"/>
  <c r="E13" i="10"/>
  <c r="G13" i="10"/>
  <c r="H13" i="10"/>
  <c r="M13" i="10"/>
  <c r="O13" i="10"/>
  <c r="P13" i="10"/>
  <c r="U13" i="10"/>
  <c r="W13" i="10"/>
  <c r="X13" i="10"/>
  <c r="E14" i="10"/>
  <c r="G14" i="10" s="1"/>
  <c r="H14" i="10"/>
  <c r="M14" i="10"/>
  <c r="O14" i="10"/>
  <c r="P14" i="10"/>
  <c r="U14" i="10"/>
  <c r="W14" i="10"/>
  <c r="X14" i="10"/>
  <c r="E15" i="10"/>
  <c r="G15" i="10"/>
  <c r="H15" i="10"/>
  <c r="M15" i="10"/>
  <c r="O15" i="10" s="1"/>
  <c r="P15" i="10"/>
  <c r="U15" i="10"/>
  <c r="W15" i="10"/>
  <c r="W29" i="10" s="1"/>
  <c r="X15" i="10"/>
  <c r="E16" i="10"/>
  <c r="G16" i="10"/>
  <c r="H16" i="10"/>
  <c r="M16" i="10"/>
  <c r="O16" i="10"/>
  <c r="P16" i="10"/>
  <c r="U16" i="10"/>
  <c r="W16" i="10"/>
  <c r="X16" i="10"/>
  <c r="E17" i="10"/>
  <c r="G17" i="10"/>
  <c r="H17" i="10"/>
  <c r="M17" i="10"/>
  <c r="O17" i="10"/>
  <c r="P17" i="10"/>
  <c r="U17" i="10"/>
  <c r="W17" i="10"/>
  <c r="X17" i="10"/>
  <c r="E18" i="10"/>
  <c r="G18" i="10" s="1"/>
  <c r="H18" i="10"/>
  <c r="M18" i="10"/>
  <c r="O18" i="10"/>
  <c r="P18" i="10"/>
  <c r="U18" i="10"/>
  <c r="W18" i="10"/>
  <c r="X18" i="10"/>
  <c r="E19" i="10"/>
  <c r="G19" i="10"/>
  <c r="H19" i="10"/>
  <c r="M19" i="10"/>
  <c r="O19" i="10" s="1"/>
  <c r="P19" i="10"/>
  <c r="U19" i="10"/>
  <c r="W19" i="10"/>
  <c r="X19" i="10"/>
  <c r="E20" i="10"/>
  <c r="G20" i="10"/>
  <c r="H20" i="10"/>
  <c r="M20" i="10"/>
  <c r="O20" i="10"/>
  <c r="P20" i="10"/>
  <c r="U20" i="10"/>
  <c r="W20" i="10"/>
  <c r="X20" i="10"/>
  <c r="E21" i="10"/>
  <c r="G21" i="10"/>
  <c r="H21" i="10"/>
  <c r="M21" i="10"/>
  <c r="O21" i="10"/>
  <c r="P21" i="10"/>
  <c r="U21" i="10"/>
  <c r="W21" i="10"/>
  <c r="X21" i="10"/>
  <c r="E22" i="10"/>
  <c r="G22" i="10" s="1"/>
  <c r="H22" i="10"/>
  <c r="M22" i="10"/>
  <c r="O22" i="10"/>
  <c r="P22" i="10"/>
  <c r="U22" i="10"/>
  <c r="W22" i="10"/>
  <c r="X22" i="10"/>
  <c r="E23" i="10"/>
  <c r="G23" i="10"/>
  <c r="H23" i="10"/>
  <c r="M23" i="10"/>
  <c r="O23" i="10" s="1"/>
  <c r="P23" i="10"/>
  <c r="U23" i="10"/>
  <c r="W23" i="10"/>
  <c r="X23" i="10"/>
  <c r="E24" i="10"/>
  <c r="G24" i="10"/>
  <c r="H24" i="10"/>
  <c r="M24" i="10"/>
  <c r="O24" i="10"/>
  <c r="P24" i="10"/>
  <c r="U24" i="10"/>
  <c r="W24" i="10"/>
  <c r="X24" i="10"/>
  <c r="E25" i="10"/>
  <c r="G25" i="10"/>
  <c r="H25" i="10"/>
  <c r="M25" i="10"/>
  <c r="O25" i="10"/>
  <c r="P25" i="10"/>
  <c r="U25" i="10"/>
  <c r="W25" i="10"/>
  <c r="X25" i="10"/>
  <c r="E26" i="10"/>
  <c r="G26" i="10" s="1"/>
  <c r="H26" i="10"/>
  <c r="M26" i="10"/>
  <c r="O26" i="10"/>
  <c r="P26" i="10"/>
  <c r="U26" i="10"/>
  <c r="W26" i="10"/>
  <c r="X26" i="10"/>
  <c r="E27" i="10"/>
  <c r="G27" i="10"/>
  <c r="H27" i="10"/>
  <c r="M27" i="10"/>
  <c r="O27" i="10" s="1"/>
  <c r="P27" i="10"/>
  <c r="U27" i="10"/>
  <c r="W27" i="10"/>
  <c r="X27" i="10"/>
  <c r="E28" i="10"/>
  <c r="G28" i="10"/>
  <c r="H28" i="10"/>
  <c r="M28" i="10"/>
  <c r="O28" i="10"/>
  <c r="P28" i="10"/>
  <c r="U28" i="10"/>
  <c r="W28" i="10"/>
  <c r="X28" i="10"/>
  <c r="B29" i="10"/>
  <c r="K31" i="10" s="1"/>
  <c r="E29" i="10"/>
  <c r="J29" i="10"/>
  <c r="R29" i="10"/>
  <c r="R34" i="10"/>
  <c r="R35" i="10"/>
  <c r="R36" i="10"/>
  <c r="R37" i="10"/>
  <c r="R39" i="10" s="1"/>
  <c r="R38" i="10"/>
  <c r="G29" i="10" l="1"/>
  <c r="G33" i="10" s="1"/>
  <c r="O29" i="10"/>
  <c r="M29" i="10"/>
  <c r="E31" i="10" s="1"/>
  <c r="W38" i="10" l="1"/>
  <c r="G34" i="10"/>
  <c r="G35" i="10" s="1"/>
  <c r="W39" i="10" s="1"/>
  <c r="W41" i="10" s="1"/>
  <c r="W42" i="10" s="1"/>
</calcChain>
</file>

<file path=xl/sharedStrings.xml><?xml version="1.0" encoding="utf-8"?>
<sst xmlns="http://schemas.openxmlformats.org/spreadsheetml/2006/main" count="99" uniqueCount="47">
  <si>
    <t>Claims settlement core drilling</t>
  </si>
  <si>
    <t>LANDOWNER:</t>
  </si>
  <si>
    <t>Anders Andersson</t>
  </si>
  <si>
    <t>PROPERTY:</t>
  </si>
  <si>
    <t>Property 1:1, Norrorten Municipality</t>
  </si>
  <si>
    <t>Work carried out 1.10.2017 – 1.2.2018</t>
  </si>
  <si>
    <t>dbh</t>
  </si>
  <si>
    <t>PINE</t>
  </si>
  <si>
    <t>SPRUCE</t>
  </si>
  <si>
    <t>BROAD-LEAF</t>
  </si>
  <si>
    <t>No. of</t>
  </si>
  <si>
    <t>Cub.</t>
  </si>
  <si>
    <t>Vol.</t>
  </si>
  <si>
    <t>SEK/</t>
  </si>
  <si>
    <t>Total</t>
  </si>
  <si>
    <t>cm</t>
  </si>
  <si>
    <t>dam.</t>
  </si>
  <si>
    <t>ratio</t>
  </si>
  <si>
    <t>m3ub</t>
  </si>
  <si>
    <t>Total timber volume:</t>
  </si>
  <si>
    <t>No. of trees:</t>
  </si>
  <si>
    <t>Young forest, no. of trees:</t>
  </si>
  <si>
    <r>
      <rPr>
        <sz val="10"/>
        <rFont val="Arial"/>
        <family val="2"/>
      </rPr>
      <t>Recently planted trees, damaged area, m²:</t>
    </r>
  </si>
  <si>
    <t>TIMBER VALUE:</t>
  </si>
  <si>
    <t>SEK</t>
  </si>
  <si>
    <t>OTHER:</t>
  </si>
  <si>
    <t>VAT AT 25%</t>
  </si>
  <si>
    <t>Transport route, metres:</t>
  </si>
  <si>
    <t>(SEK 2/metre)</t>
  </si>
  <si>
    <t>TOTAL TIMBER VALUE:</t>
  </si>
  <si>
    <t>No. of drill holes:</t>
  </si>
  <si>
    <t>(SEK 600/drilling site)</t>
  </si>
  <si>
    <t>Young forest:</t>
  </si>
  <si>
    <t>Bark damage is recorded as felled.</t>
  </si>
  <si>
    <t>Bark damage:</t>
  </si>
  <si>
    <t>Price list updated to Norra skogsägarna’s list no. XXXX-XX.</t>
  </si>
  <si>
    <t>Recently planted trees:</t>
  </si>
  <si>
    <t>Total (excl. VAT):</t>
  </si>
  <si>
    <t>Price list effective from 01.03.20XX inclusive.</t>
  </si>
  <si>
    <t>TOTAL OTHER:</t>
  </si>
  <si>
    <t>Total (incl. VAT):</t>
  </si>
  <si>
    <t>A 25% supplement is added to the compensation to adjust the compensation to the level applied in cases of expropriation.</t>
  </si>
  <si>
    <t>Supplement: x 25%</t>
  </si>
  <si>
    <t>GRAND TOTAL</t>
  </si>
  <si>
    <t>trees</t>
  </si>
  <si>
    <t>in</t>
  </si>
  <si>
    <t>Appendix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</si>
</sst>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6" x14ac:knownFonts="1">
    <font>
      <sz val="10"/>
      <name val="Arial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2"/>
    </font>
    <font>
      <b/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rgb="FF3F3F3F"/>
      <name val="Times New Roman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sz val="9"/>
      <color theme="1" tint="4.9989318521683403E-2"/>
      <name val="Arial"/>
      <family val="2"/>
    </font>
    <font>
      <b/>
      <sz val="9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i/>
      <sz val="10"/>
      <color theme="1" tint="4.9989318521683403E-2"/>
      <name val="Arial"/>
      <family val="2"/>
    </font>
    <font>
      <b/>
      <i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4.9958800012207406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3" fillId="21" borderId="10" applyNumberFormat="0" applyFont="0" applyAlignment="0" applyProtection="0"/>
    <xf numFmtId="0" fontId="14" fillId="22" borderId="11" applyNumberFormat="0" applyAlignment="0" applyProtection="0"/>
    <xf numFmtId="0" fontId="1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1" borderId="11" applyNumberFormat="0" applyAlignment="0" applyProtection="0"/>
    <xf numFmtId="0" fontId="10" fillId="32" borderId="12" applyNumberFormat="0" applyAlignment="0" applyProtection="0"/>
    <xf numFmtId="0" fontId="19" fillId="0" borderId="13" applyNumberFormat="0" applyFill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25" fillId="22" borderId="18" applyNumberFormat="0" applyAlignment="0" applyProtection="0"/>
    <xf numFmtId="0" fontId="8" fillId="0" borderId="0" applyNumberFormat="0" applyFill="0" applyBorder="0" applyAlignment="0" applyProtection="0"/>
  </cellStyleXfs>
  <cellXfs count="141">
    <xf numFmtId="0" fontId="0" fillId="0" borderId="0" xfId="0" applyAlignment="1"/>
    <xf numFmtId="0" fontId="1" fillId="2" borderId="0" xfId="0" applyFont="1" applyFill="1" applyAlignment="1"/>
    <xf numFmtId="2" fontId="1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26" fillId="2" borderId="0" xfId="0" applyFont="1" applyFill="1" applyAlignment="1"/>
    <xf numFmtId="0" fontId="26" fillId="2" borderId="0" xfId="0" applyFont="1" applyFill="1" applyBorder="1" applyAlignment="1"/>
    <xf numFmtId="2" fontId="26" fillId="2" borderId="0" xfId="0" applyNumberFormat="1" applyFont="1" applyFill="1" applyBorder="1" applyAlignment="1"/>
    <xf numFmtId="0" fontId="26" fillId="2" borderId="0" xfId="0" applyNumberFormat="1" applyFont="1" applyFill="1" applyAlignment="1"/>
    <xf numFmtId="0" fontId="26" fillId="2" borderId="0" xfId="0" applyNumberFormat="1" applyFont="1" applyFill="1" applyBorder="1" applyAlignment="1"/>
    <xf numFmtId="1" fontId="26" fillId="2" borderId="0" xfId="0" applyNumberFormat="1" applyFont="1" applyFill="1" applyAlignment="1">
      <alignment horizontal="left"/>
    </xf>
    <xf numFmtId="0" fontId="27" fillId="0" borderId="0" xfId="0" applyFont="1" applyFill="1" applyAlignment="1"/>
    <xf numFmtId="0" fontId="26" fillId="0" borderId="0" xfId="0" applyFont="1" applyFill="1" applyAlignment="1"/>
    <xf numFmtId="2" fontId="26" fillId="2" borderId="0" xfId="0" applyNumberFormat="1" applyFont="1" applyFill="1" applyAlignment="1"/>
    <xf numFmtId="0" fontId="26" fillId="0" borderId="0" xfId="0" applyFont="1" applyFill="1" applyBorder="1" applyAlignment="1"/>
    <xf numFmtId="0" fontId="26" fillId="2" borderId="0" xfId="0" applyFont="1" applyFill="1" applyBorder="1" applyAlignment="1"/>
    <xf numFmtId="0" fontId="27" fillId="2" borderId="0" xfId="0" applyFont="1" applyFill="1" applyBorder="1" applyAlignment="1"/>
    <xf numFmtId="0" fontId="27" fillId="2" borderId="0" xfId="0" applyFont="1" applyFill="1" applyAlignment="1"/>
    <xf numFmtId="0" fontId="26" fillId="2" borderId="1" xfId="0" applyNumberFormat="1" applyFont="1" applyFill="1" applyBorder="1" applyAlignment="1"/>
    <xf numFmtId="0" fontId="26" fillId="2" borderId="1" xfId="0" applyFont="1" applyFill="1" applyBorder="1" applyAlignment="1"/>
    <xf numFmtId="1" fontId="26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/>
    <xf numFmtId="1" fontId="26" fillId="2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1" fontId="26" fillId="2" borderId="1" xfId="0" applyNumberFormat="1" applyFont="1" applyFill="1" applyBorder="1" applyAlignment="1"/>
    <xf numFmtId="0" fontId="26" fillId="0" borderId="0" xfId="0" applyFont="1" applyFill="1" applyBorder="1" applyAlignment="1">
      <alignment horizontal="left"/>
    </xf>
    <xf numFmtId="0" fontId="27" fillId="0" borderId="2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/>
    <xf numFmtId="2" fontId="27" fillId="2" borderId="0" xfId="0" applyNumberFormat="1" applyFont="1" applyFill="1" applyBorder="1" applyAlignment="1"/>
    <xf numFmtId="0" fontId="7" fillId="2" borderId="3" xfId="0" applyNumberFormat="1" applyFont="1" applyFill="1" applyBorder="1" applyAlignment="1"/>
    <xf numFmtId="2" fontId="7" fillId="2" borderId="3" xfId="0" applyNumberFormat="1" applyFont="1" applyFill="1" applyBorder="1" applyAlignment="1"/>
    <xf numFmtId="1" fontId="7" fillId="2" borderId="3" xfId="0" applyNumberFormat="1" applyFont="1" applyFill="1" applyBorder="1" applyAlignment="1"/>
    <xf numFmtId="0" fontId="29" fillId="0" borderId="0" xfId="0" applyFont="1" applyFill="1" applyBorder="1" applyAlignment="1"/>
    <xf numFmtId="0" fontId="26" fillId="2" borderId="0" xfId="0" applyFont="1" applyFill="1" applyAlignment="1"/>
    <xf numFmtId="0" fontId="30" fillId="0" borderId="0" xfId="0" applyFont="1" applyFill="1" applyBorder="1" applyAlignment="1"/>
    <xf numFmtId="0" fontId="26" fillId="0" borderId="0" xfId="0" applyFont="1" applyFill="1" applyBorder="1" applyAlignment="1"/>
    <xf numFmtId="0" fontId="30" fillId="2" borderId="0" xfId="0" applyFont="1" applyFill="1" applyBorder="1" applyAlignment="1"/>
    <xf numFmtId="0" fontId="26" fillId="2" borderId="0" xfId="0" applyNumberFormat="1" applyFont="1" applyFill="1" applyAlignment="1"/>
    <xf numFmtId="0" fontId="7" fillId="2" borderId="0" xfId="0" applyNumberFormat="1" applyFont="1" applyFill="1" applyBorder="1" applyAlignment="1"/>
    <xf numFmtId="2" fontId="27" fillId="2" borderId="4" xfId="0" applyNumberFormat="1" applyFont="1" applyFill="1" applyBorder="1" applyAlignment="1"/>
    <xf numFmtId="0" fontId="27" fillId="2" borderId="5" xfId="0" applyNumberFormat="1" applyFont="1" applyFill="1" applyBorder="1" applyAlignment="1"/>
    <xf numFmtId="1" fontId="7" fillId="2" borderId="5" xfId="0" applyNumberFormat="1" applyFont="1" applyFill="1" applyBorder="1" applyAlignment="1"/>
    <xf numFmtId="2" fontId="7" fillId="2" borderId="4" xfId="0" applyNumberFormat="1" applyFont="1" applyFill="1" applyBorder="1" applyAlignment="1"/>
    <xf numFmtId="0" fontId="7" fillId="2" borderId="4" xfId="0" applyNumberFormat="1" applyFont="1" applyFill="1" applyBorder="1" applyAlignment="1"/>
    <xf numFmtId="1" fontId="7" fillId="2" borderId="4" xfId="0" applyNumberFormat="1" applyFont="1" applyFill="1" applyBorder="1" applyAlignment="1"/>
    <xf numFmtId="0" fontId="7" fillId="2" borderId="6" xfId="0" applyNumberFormat="1" applyFont="1" applyFill="1" applyBorder="1" applyAlignment="1"/>
    <xf numFmtId="1" fontId="7" fillId="2" borderId="7" xfId="0" applyNumberFormat="1" applyFont="1" applyFill="1" applyBorder="1" applyAlignment="1"/>
    <xf numFmtId="164" fontId="7" fillId="2" borderId="8" xfId="0" applyNumberFormat="1" applyFont="1" applyFill="1" applyBorder="1" applyAlignment="1"/>
    <xf numFmtId="0" fontId="7" fillId="2" borderId="5" xfId="0" applyNumberFormat="1" applyFont="1" applyFill="1" applyBorder="1" applyAlignment="1"/>
    <xf numFmtId="0" fontId="7" fillId="2" borderId="8" xfId="0" applyNumberFormat="1" applyFont="1" applyFill="1" applyBorder="1" applyAlignment="1"/>
    <xf numFmtId="2" fontId="7" fillId="2" borderId="5" xfId="0" applyNumberFormat="1" applyFont="1" applyFill="1" applyBorder="1" applyAlignment="1"/>
    <xf numFmtId="164" fontId="7" fillId="2" borderId="5" xfId="0" applyNumberFormat="1" applyFont="1" applyFill="1" applyBorder="1" applyAlignment="1"/>
    <xf numFmtId="0" fontId="7" fillId="2" borderId="8" xfId="0" applyNumberFormat="1" applyFont="1" applyFill="1" applyBorder="1" applyAlignment="1"/>
    <xf numFmtId="0" fontId="27" fillId="2" borderId="0" xfId="0" applyNumberFormat="1" applyFont="1" applyFill="1" applyBorder="1" applyAlignment="1"/>
    <xf numFmtId="1" fontId="27" fillId="2" borderId="0" xfId="0" applyNumberFormat="1" applyFont="1" applyFill="1" applyBorder="1" applyAlignment="1"/>
    <xf numFmtId="1" fontId="27" fillId="2" borderId="5" xfId="0" applyNumberFormat="1" applyFont="1" applyFill="1" applyBorder="1" applyAlignment="1"/>
    <xf numFmtId="0" fontId="27" fillId="2" borderId="8" xfId="0" applyNumberFormat="1" applyFont="1" applyFill="1" applyBorder="1" applyAlignment="1"/>
    <xf numFmtId="0" fontId="27" fillId="2" borderId="6" xfId="0" applyNumberFormat="1" applyFont="1" applyFill="1" applyBorder="1" applyAlignment="1"/>
    <xf numFmtId="2" fontId="27" fillId="2" borderId="6" xfId="0" applyNumberFormat="1" applyFont="1" applyFill="1" applyBorder="1" applyAlignment="1"/>
    <xf numFmtId="0" fontId="7" fillId="2" borderId="5" xfId="0" applyNumberFormat="1" applyFont="1" applyFill="1" applyBorder="1" applyAlignment="1"/>
    <xf numFmtId="164" fontId="27" fillId="2" borderId="8" xfId="0" applyNumberFormat="1" applyFont="1" applyFill="1" applyBorder="1" applyAlignment="1"/>
    <xf numFmtId="164" fontId="27" fillId="2" borderId="5" xfId="0" applyNumberFormat="1" applyFont="1" applyFill="1" applyBorder="1" applyAlignment="1"/>
    <xf numFmtId="2" fontId="7" fillId="2" borderId="8" xfId="0" applyNumberFormat="1" applyFont="1" applyFill="1" applyBorder="1" applyAlignment="1"/>
    <xf numFmtId="0" fontId="27" fillId="2" borderId="7" xfId="0" applyNumberFormat="1" applyFont="1" applyFill="1" applyBorder="1" applyAlignment="1"/>
    <xf numFmtId="0" fontId="27" fillId="2" borderId="6" xfId="0" applyNumberFormat="1" applyFont="1" applyFill="1" applyBorder="1" applyAlignment="1">
      <alignment horizontal="right"/>
    </xf>
    <xf numFmtId="0" fontId="27" fillId="2" borderId="6" xfId="0" applyNumberFormat="1" applyFont="1" applyFill="1" applyBorder="1" applyAlignment="1">
      <alignment horizontal="left"/>
    </xf>
    <xf numFmtId="2" fontId="27" fillId="2" borderId="6" xfId="0" applyNumberFormat="1" applyFont="1" applyFill="1" applyBorder="1" applyAlignment="1">
      <alignment horizontal="left"/>
    </xf>
    <xf numFmtId="0" fontId="27" fillId="2" borderId="6" xfId="0" applyFont="1" applyFill="1" applyBorder="1" applyAlignment="1"/>
    <xf numFmtId="164" fontId="7" fillId="2" borderId="9" xfId="0" applyNumberFormat="1" applyFont="1" applyFill="1" applyBorder="1" applyAlignment="1"/>
    <xf numFmtId="0" fontId="7" fillId="2" borderId="9" xfId="0" applyNumberFormat="1" applyFont="1" applyFill="1" applyBorder="1" applyAlignment="1"/>
    <xf numFmtId="0" fontId="7" fillId="2" borderId="9" xfId="0" applyNumberFormat="1" applyFont="1" applyFill="1" applyBorder="1" applyAlignment="1"/>
    <xf numFmtId="164" fontId="7" fillId="2" borderId="7" xfId="0" applyNumberFormat="1" applyFont="1" applyFill="1" applyBorder="1" applyAlignment="1"/>
    <xf numFmtId="0" fontId="7" fillId="2" borderId="7" xfId="0" applyNumberFormat="1" applyFont="1" applyFill="1" applyBorder="1" applyAlignment="1"/>
    <xf numFmtId="2" fontId="7" fillId="2" borderId="9" xfId="0" applyNumberFormat="1" applyFont="1" applyFill="1" applyBorder="1" applyAlignment="1"/>
    <xf numFmtId="0" fontId="7" fillId="2" borderId="7" xfId="0" applyNumberFormat="1" applyFont="1" applyFill="1" applyBorder="1" applyAlignment="1"/>
    <xf numFmtId="2" fontId="7" fillId="2" borderId="7" xfId="0" applyNumberFormat="1" applyFont="1" applyFill="1" applyBorder="1" applyAlignment="1"/>
    <xf numFmtId="0" fontId="27" fillId="34" borderId="0" xfId="0" applyNumberFormat="1" applyFont="1" applyFill="1" applyBorder="1" applyAlignment="1"/>
    <xf numFmtId="0" fontId="27" fillId="34" borderId="6" xfId="0" applyNumberFormat="1" applyFont="1" applyFill="1" applyBorder="1" applyAlignment="1"/>
    <xf numFmtId="0" fontId="27" fillId="34" borderId="6" xfId="0" applyNumberFormat="1" applyFont="1" applyFill="1" applyBorder="1" applyAlignment="1">
      <alignment horizontal="right"/>
    </xf>
    <xf numFmtId="2" fontId="27" fillId="2" borderId="0" xfId="0" applyNumberFormat="1" applyFont="1" applyFill="1" applyBorder="1" applyAlignment="1" applyProtection="1">
      <protection locked="0"/>
    </xf>
    <xf numFmtId="0" fontId="26" fillId="2" borderId="0" xfId="0" applyNumberFormat="1" applyFont="1" applyFill="1" applyBorder="1" applyAlignment="1">
      <alignment horizontal="right"/>
    </xf>
    <xf numFmtId="0" fontId="26" fillId="2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/>
    <xf numFmtId="1" fontId="27" fillId="2" borderId="0" xfId="0" applyNumberFormat="1" applyFont="1" applyFill="1" applyBorder="1" applyAlignment="1">
      <alignment horizontal="right"/>
    </xf>
    <xf numFmtId="2" fontId="27" fillId="2" borderId="0" xfId="0" applyNumberFormat="1" applyFont="1" applyFill="1" applyBorder="1" applyAlignment="1"/>
    <xf numFmtId="0" fontId="27" fillId="2" borderId="0" xfId="0" applyFont="1" applyFill="1" applyBorder="1" applyAlignment="1"/>
    <xf numFmtId="2" fontId="27" fillId="2" borderId="1" xfId="0" applyNumberFormat="1" applyFont="1" applyFill="1" applyBorder="1" applyAlignment="1"/>
    <xf numFmtId="0" fontId="27" fillId="2" borderId="1" xfId="0" applyFont="1" applyFill="1" applyBorder="1" applyAlignment="1"/>
    <xf numFmtId="1" fontId="27" fillId="2" borderId="1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/>
    <xf numFmtId="1" fontId="26" fillId="0" borderId="0" xfId="0" applyNumberFormat="1" applyFont="1" applyFill="1" applyBorder="1" applyAlignment="1"/>
    <xf numFmtId="0" fontId="26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2" fontId="26" fillId="2" borderId="0" xfId="0" applyNumberFormat="1" applyFont="1" applyFill="1" applyBorder="1" applyAlignment="1">
      <alignment horizontal="left"/>
    </xf>
    <xf numFmtId="1" fontId="26" fillId="0" borderId="1" xfId="0" applyNumberFormat="1" applyFont="1" applyFill="1" applyBorder="1" applyAlignment="1"/>
    <xf numFmtId="0" fontId="26" fillId="0" borderId="1" xfId="0" applyFont="1" applyFill="1" applyBorder="1" applyAlignment="1"/>
    <xf numFmtId="0" fontId="31" fillId="2" borderId="0" xfId="0" applyNumberFormat="1" applyFont="1" applyFill="1" applyAlignment="1"/>
    <xf numFmtId="0" fontId="28" fillId="2" borderId="0" xfId="0" applyFont="1" applyFill="1" applyBorder="1" applyAlignment="1"/>
    <xf numFmtId="0" fontId="32" fillId="2" borderId="0" xfId="0" applyNumberFormat="1" applyFont="1" applyFill="1" applyBorder="1" applyAlignment="1"/>
    <xf numFmtId="0" fontId="33" fillId="2" borderId="0" xfId="0" applyFont="1" applyFill="1" applyBorder="1" applyAlignment="1"/>
    <xf numFmtId="0" fontId="31" fillId="0" borderId="0" xfId="0" applyFont="1" applyFill="1" applyBorder="1" applyAlignment="1"/>
    <xf numFmtId="0" fontId="34" fillId="0" borderId="0" xfId="0" applyFont="1" applyFill="1" applyBorder="1" applyAlignment="1"/>
    <xf numFmtId="20" fontId="34" fillId="0" borderId="0" xfId="0" applyNumberFormat="1" applyFont="1" applyFill="1" applyBorder="1" applyAlignment="1">
      <alignment horizontal="right"/>
    </xf>
    <xf numFmtId="20" fontId="34" fillId="0" borderId="0" xfId="0" applyNumberFormat="1" applyFont="1" applyFill="1" applyBorder="1" applyAlignment="1"/>
    <xf numFmtId="0" fontId="32" fillId="2" borderId="0" xfId="0" applyFont="1" applyFill="1" applyBorder="1" applyAlignment="1"/>
    <xf numFmtId="0" fontId="6" fillId="34" borderId="0" xfId="0" applyNumberFormat="1" applyFont="1" applyFill="1" applyBorder="1" applyAlignment="1"/>
    <xf numFmtId="0" fontId="6" fillId="34" borderId="4" xfId="0" applyNumberFormat="1" applyFont="1" applyFill="1" applyBorder="1" applyAlignment="1"/>
    <xf numFmtId="0" fontId="27" fillId="34" borderId="4" xfId="0" applyNumberFormat="1" applyFont="1" applyFill="1" applyBorder="1" applyAlignment="1"/>
    <xf numFmtId="0" fontId="6" fillId="34" borderId="6" xfId="0" applyNumberFormat="1" applyFont="1" applyFill="1" applyBorder="1" applyAlignment="1"/>
    <xf numFmtId="0" fontId="6" fillId="34" borderId="3" xfId="0" applyNumberFormat="1" applyFont="1" applyFill="1" applyBorder="1" applyAlignment="1"/>
    <xf numFmtId="0" fontId="27" fillId="2" borderId="0" xfId="0" applyNumberFormat="1" applyFont="1" applyFill="1" applyAlignment="1"/>
    <xf numFmtId="1" fontId="27" fillId="2" borderId="0" xfId="0" applyNumberFormat="1" applyFont="1" applyFill="1" applyAlignment="1">
      <alignment horizontal="left"/>
    </xf>
    <xf numFmtId="0" fontId="30" fillId="0" borderId="0" xfId="0" applyFont="1" applyFill="1" applyBorder="1" applyAlignment="1"/>
    <xf numFmtId="1" fontId="27" fillId="0" borderId="2" xfId="0" applyNumberFormat="1" applyFont="1" applyFill="1" applyBorder="1" applyAlignment="1">
      <alignment horizontal="right"/>
    </xf>
    <xf numFmtId="0" fontId="27" fillId="0" borderId="2" xfId="0" applyNumberFormat="1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left"/>
    </xf>
    <xf numFmtId="1" fontId="35" fillId="2" borderId="0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/>
    <xf numFmtId="0" fontId="27" fillId="2" borderId="8" xfId="0" applyNumberFormat="1" applyFont="1" applyFill="1" applyBorder="1" applyAlignment="1"/>
    <xf numFmtId="0" fontId="6" fillId="2" borderId="8" xfId="0" applyNumberFormat="1" applyFont="1" applyFill="1" applyBorder="1" applyAlignment="1"/>
    <xf numFmtId="164" fontId="6" fillId="2" borderId="8" xfId="0" applyNumberFormat="1" applyFont="1" applyFill="1" applyBorder="1" applyAlignment="1"/>
    <xf numFmtId="0" fontId="6" fillId="2" borderId="8" xfId="0" applyNumberFormat="1" applyFont="1" applyFill="1" applyBorder="1" applyAlignment="1"/>
    <xf numFmtId="2" fontId="6" fillId="2" borderId="4" xfId="0" applyNumberFormat="1" applyFont="1" applyFill="1" applyBorder="1" applyAlignment="1"/>
    <xf numFmtId="0" fontId="6" fillId="2" borderId="5" xfId="0" applyNumberFormat="1" applyFont="1" applyFill="1" applyBorder="1" applyAlignment="1"/>
    <xf numFmtId="1" fontId="6" fillId="2" borderId="4" xfId="0" applyNumberFormat="1" applyFont="1" applyFill="1" applyBorder="1" applyAlignment="1"/>
    <xf numFmtId="0" fontId="27" fillId="34" borderId="0" xfId="0" applyFont="1" applyFill="1" applyAlignment="1"/>
    <xf numFmtId="0" fontId="27" fillId="2" borderId="5" xfId="0" applyNumberFormat="1" applyFont="1" applyFill="1" applyBorder="1" applyAlignment="1"/>
    <xf numFmtId="2" fontId="27" fillId="2" borderId="5" xfId="0" applyNumberFormat="1" applyFont="1" applyFill="1" applyBorder="1" applyAlignment="1"/>
    <xf numFmtId="164" fontId="27" fillId="2" borderId="4" xfId="0" applyNumberFormat="1" applyFont="1" applyFill="1" applyBorder="1" applyAlignment="1"/>
    <xf numFmtId="164" fontId="6" fillId="2" borderId="4" xfId="0" applyNumberFormat="1" applyFont="1" applyFill="1" applyBorder="1" applyAlignment="1"/>
    <xf numFmtId="0" fontId="6" fillId="2" borderId="5" xfId="0" applyNumberFormat="1" applyFont="1" applyFill="1" applyBorder="1" applyAlignment="1"/>
    <xf numFmtId="2" fontId="6" fillId="2" borderId="5" xfId="0" applyNumberFormat="1" applyFont="1" applyFill="1" applyBorder="1" applyAlignment="1"/>
  </cellXfs>
  <cellStyles count="42">
    <cellStyle name="20 % - Dekorfärg1" xfId="1"/>
    <cellStyle name="20 % - Dekorfärg2" xfId="2"/>
    <cellStyle name="20 % - Dekorfärg3" xfId="3"/>
    <cellStyle name="20 % - Dekorfärg4" xfId="4"/>
    <cellStyle name="20 % - Dekorfärg5" xfId="5"/>
    <cellStyle name="20 % - Dekorfärg6" xfId="6"/>
    <cellStyle name="40 % - Dekorfärg1" xfId="7"/>
    <cellStyle name="40 % - Dekorfärg2" xfId="8"/>
    <cellStyle name="40 % - Dekorfärg3" xfId="9"/>
    <cellStyle name="40 % - Dekorfärg4" xfId="10"/>
    <cellStyle name="40 % - Dekorfärg5" xfId="11"/>
    <cellStyle name="40 % - Dekorfärg6" xfId="12"/>
    <cellStyle name="60 % - Dekorfärg1" xfId="13"/>
    <cellStyle name="60 % - Dekorfärg2" xfId="14"/>
    <cellStyle name="60 % - Dekorfärg3" xfId="15"/>
    <cellStyle name="60 % - Dekorfärg4" xfId="16"/>
    <cellStyle name="60 % - Dekorfärg5" xfId="17"/>
    <cellStyle name="60 % - Dekorfärg6" xfId="18"/>
    <cellStyle name="Anteckning" xfId="19"/>
    <cellStyle name="Beräkning" xfId="20"/>
    <cellStyle name="Bra" xfId="21"/>
    <cellStyle name="Dålig" xfId="28"/>
    <cellStyle name="Dekorfärg1" xfId="22"/>
    <cellStyle name="Dekorfärg2" xfId="23"/>
    <cellStyle name="Dekorfärg3" xfId="24"/>
    <cellStyle name="Dekorfärg4" xfId="25"/>
    <cellStyle name="Dekorfärg5" xfId="26"/>
    <cellStyle name="Dekorfärg6" xfId="27"/>
    <cellStyle name="Förklarande text" xfId="29"/>
    <cellStyle name="Indata" xfId="30"/>
    <cellStyle name="Kontrollcell" xfId="31"/>
    <cellStyle name="Länkad cell" xfId="32"/>
    <cellStyle name="Neutral" xfId="33" builtinId="28" customBuiltin="1"/>
    <cellStyle name="Normal" xfId="0" builtinId="0"/>
    <cellStyle name="Rubrik" xfId="34"/>
    <cellStyle name="Rubrik 1" xfId="35"/>
    <cellStyle name="Rubrik 2" xfId="36"/>
    <cellStyle name="Rubrik 3" xfId="37"/>
    <cellStyle name="Rubrik 4" xfId="38"/>
    <cellStyle name="Summa" xfId="39"/>
    <cellStyle name="Utdata" xfId="40"/>
    <cellStyle name="Varningstext" xfId="4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topLeftCell="A7" zoomScaleNormal="100" workbookViewId="0">
      <selection activeCell="A2" sqref="A2"/>
    </sheetView>
  </sheetViews>
  <sheetFormatPr defaultColWidth="11.42578125" defaultRowHeight="12.75" x14ac:dyDescent="0.2"/>
  <cols>
    <col min="1" max="1" width="4.7109375" style="1" customWidth="1"/>
    <col min="2" max="3" width="5.7109375" style="1" customWidth="1"/>
    <col min="4" max="4" width="6.28515625" style="1" customWidth="1"/>
    <col min="5" max="5" width="5.7109375" style="1" customWidth="1"/>
    <col min="6" max="6" width="4.7109375" style="1" customWidth="1"/>
    <col min="7" max="7" width="9.5703125" style="1" customWidth="1"/>
    <col min="8" max="8" width="7.7109375" style="1" customWidth="1"/>
    <col min="9" max="9" width="4.85546875" style="1" customWidth="1"/>
    <col min="10" max="11" width="5.7109375" style="1" customWidth="1"/>
    <col min="12" max="13" width="6.28515625" style="1" customWidth="1"/>
    <col min="14" max="14" width="4.7109375" style="1" customWidth="1"/>
    <col min="15" max="15" width="8.140625" style="1" customWidth="1"/>
    <col min="16" max="16" width="7.140625" style="1" customWidth="1"/>
    <col min="17" max="17" width="5.28515625" style="1" customWidth="1"/>
    <col min="18" max="18" width="6.42578125" style="1" customWidth="1"/>
    <col min="19" max="19" width="5.7109375" style="1" customWidth="1"/>
    <col min="20" max="20" width="6.28515625" style="1" customWidth="1"/>
    <col min="21" max="21" width="5.7109375" style="1" customWidth="1"/>
    <col min="22" max="22" width="5.85546875" style="1" customWidth="1"/>
    <col min="23" max="23" width="9.140625" style="1" customWidth="1"/>
    <col min="24" max="24" width="7.7109375" style="2" customWidth="1"/>
    <col min="25" max="25" width="4.7109375" style="3" customWidth="1"/>
    <col min="26" max="26" width="0.140625" style="3" customWidth="1"/>
    <col min="27" max="27" width="11.42578125" style="3" customWidth="1"/>
    <col min="28" max="28" width="14.140625" style="3" customWidth="1"/>
    <col min="29" max="29" width="11.42578125" style="4" customWidth="1"/>
    <col min="30" max="16384" width="11.42578125" style="1"/>
  </cols>
  <sheetData>
    <row r="1" spans="1:29" ht="15.75" x14ac:dyDescent="0.25">
      <c r="A1" s="104" t="s">
        <v>46</v>
      </c>
      <c r="B1" s="12"/>
      <c r="C1" s="12"/>
      <c r="D1" s="12"/>
      <c r="E1" s="12"/>
      <c r="F1" s="12"/>
      <c r="G1" s="18"/>
      <c r="H1" s="19"/>
      <c r="I1" s="19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05"/>
      <c r="X1" s="20"/>
      <c r="Y1" s="15"/>
    </row>
    <row r="2" spans="1:29" ht="15.75" x14ac:dyDescent="0.25">
      <c r="A2" s="104" t="s">
        <v>0</v>
      </c>
      <c r="B2" s="12"/>
      <c r="C2" s="12"/>
      <c r="D2" s="12"/>
      <c r="E2" s="12"/>
      <c r="F2" s="12"/>
      <c r="G2" s="18"/>
      <c r="H2" s="19"/>
      <c r="I2" s="19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5"/>
      <c r="X2" s="20"/>
      <c r="Y2" s="15"/>
    </row>
    <row r="3" spans="1:29" ht="15" x14ac:dyDescent="0.2">
      <c r="A3" s="61" t="s">
        <v>1</v>
      </c>
      <c r="B3" s="13"/>
      <c r="C3" s="13"/>
      <c r="D3" s="106" t="s">
        <v>2</v>
      </c>
      <c r="E3" s="107"/>
      <c r="F3" s="107"/>
      <c r="G3" s="10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20"/>
      <c r="Y3" s="15"/>
    </row>
    <row r="4" spans="1:29" ht="15.75" x14ac:dyDescent="0.25">
      <c r="A4" s="61" t="s">
        <v>3</v>
      </c>
      <c r="B4" s="13"/>
      <c r="C4" s="21"/>
      <c r="D4" s="108" t="s">
        <v>4</v>
      </c>
      <c r="E4" s="109"/>
      <c r="F4" s="110"/>
      <c r="G4" s="111"/>
      <c r="H4" s="107"/>
      <c r="I4" s="107"/>
      <c r="J4" s="107"/>
      <c r="K4" s="107"/>
      <c r="L4" s="21"/>
      <c r="M4" s="21"/>
      <c r="N4" s="23"/>
      <c r="O4" s="13"/>
      <c r="P4" s="22"/>
      <c r="Q4" s="112" t="s">
        <v>5</v>
      </c>
      <c r="R4" s="22"/>
      <c r="S4" s="13"/>
      <c r="T4" s="13"/>
      <c r="U4" s="13"/>
      <c r="V4" s="13"/>
      <c r="W4" s="13"/>
      <c r="X4" s="20"/>
      <c r="Y4" s="15"/>
    </row>
    <row r="5" spans="1:29" x14ac:dyDescent="0.2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2"/>
      <c r="Q5" s="12"/>
      <c r="R5" s="12"/>
      <c r="S5" s="12"/>
      <c r="T5" s="12"/>
      <c r="U5" s="12"/>
      <c r="V5" s="12"/>
      <c r="W5" s="12"/>
      <c r="X5" s="12"/>
      <c r="Y5" s="12"/>
      <c r="Z5" s="1"/>
      <c r="AA5" s="1"/>
      <c r="AB5" s="1"/>
      <c r="AC5" s="1"/>
    </row>
    <row r="6" spans="1:29" x14ac:dyDescent="0.2">
      <c r="A6" s="48" t="s">
        <v>6</v>
      </c>
      <c r="B6" s="84" t="s">
        <v>7</v>
      </c>
      <c r="C6" s="62"/>
      <c r="D6" s="23"/>
      <c r="E6" s="23"/>
      <c r="F6" s="23"/>
      <c r="G6" s="23"/>
      <c r="H6" s="62"/>
      <c r="I6" s="61" t="s">
        <v>6</v>
      </c>
      <c r="J6" s="84" t="s">
        <v>8</v>
      </c>
      <c r="K6" s="62"/>
      <c r="L6" s="23"/>
      <c r="M6" s="23"/>
      <c r="N6" s="23"/>
      <c r="O6" s="23"/>
      <c r="P6" s="62"/>
      <c r="Q6" s="61" t="s">
        <v>6</v>
      </c>
      <c r="R6" s="84" t="s">
        <v>9</v>
      </c>
      <c r="S6" s="62"/>
      <c r="T6" s="23"/>
      <c r="U6" s="23"/>
      <c r="V6" s="23"/>
      <c r="W6" s="23"/>
      <c r="X6" s="36"/>
      <c r="Y6" s="15"/>
    </row>
    <row r="7" spans="1:29" x14ac:dyDescent="0.2">
      <c r="A7" s="48" t="s">
        <v>45</v>
      </c>
      <c r="B7" s="84" t="s">
        <v>10</v>
      </c>
      <c r="C7" s="61" t="s">
        <v>10</v>
      </c>
      <c r="D7" s="61" t="s">
        <v>11</v>
      </c>
      <c r="E7" s="61" t="s">
        <v>12</v>
      </c>
      <c r="F7" s="61" t="s">
        <v>13</v>
      </c>
      <c r="G7" s="61" t="s">
        <v>14</v>
      </c>
      <c r="H7" s="36" t="s">
        <v>14</v>
      </c>
      <c r="I7" s="61" t="s">
        <v>45</v>
      </c>
      <c r="J7" s="84" t="s">
        <v>10</v>
      </c>
      <c r="K7" s="61" t="s">
        <v>10</v>
      </c>
      <c r="L7" s="61" t="s">
        <v>11</v>
      </c>
      <c r="M7" s="61" t="s">
        <v>12</v>
      </c>
      <c r="N7" s="61" t="s">
        <v>13</v>
      </c>
      <c r="O7" s="61" t="s">
        <v>14</v>
      </c>
      <c r="P7" s="36" t="s">
        <v>14</v>
      </c>
      <c r="Q7" s="61" t="s">
        <v>45</v>
      </c>
      <c r="R7" s="84" t="s">
        <v>10</v>
      </c>
      <c r="S7" s="61" t="s">
        <v>10</v>
      </c>
      <c r="T7" s="61" t="s">
        <v>11</v>
      </c>
      <c r="U7" s="61" t="s">
        <v>12</v>
      </c>
      <c r="V7" s="61" t="s">
        <v>13</v>
      </c>
      <c r="W7" s="61" t="s">
        <v>14</v>
      </c>
      <c r="X7" s="36" t="s">
        <v>14</v>
      </c>
      <c r="Y7" s="15"/>
    </row>
    <row r="8" spans="1:29" ht="13.5" thickBot="1" x14ac:dyDescent="0.25">
      <c r="A8" s="71" t="s">
        <v>15</v>
      </c>
      <c r="B8" s="85" t="s">
        <v>44</v>
      </c>
      <c r="C8" s="65" t="s">
        <v>16</v>
      </c>
      <c r="D8" s="65" t="s">
        <v>17</v>
      </c>
      <c r="E8" s="65" t="s">
        <v>18</v>
      </c>
      <c r="F8" s="65" t="s">
        <v>18</v>
      </c>
      <c r="G8" s="65" t="s">
        <v>13</v>
      </c>
      <c r="H8" s="66" t="s">
        <v>16</v>
      </c>
      <c r="I8" s="65" t="s">
        <v>15</v>
      </c>
      <c r="J8" s="85" t="s">
        <v>44</v>
      </c>
      <c r="K8" s="65" t="s">
        <v>16</v>
      </c>
      <c r="L8" s="65" t="s">
        <v>17</v>
      </c>
      <c r="M8" s="72" t="s">
        <v>18</v>
      </c>
      <c r="N8" s="72" t="s">
        <v>18</v>
      </c>
      <c r="O8" s="73" t="s">
        <v>13</v>
      </c>
      <c r="P8" s="74" t="s">
        <v>16</v>
      </c>
      <c r="Q8" s="65" t="s">
        <v>15</v>
      </c>
      <c r="R8" s="86" t="s">
        <v>44</v>
      </c>
      <c r="S8" s="72" t="s">
        <v>16</v>
      </c>
      <c r="T8" s="72" t="s">
        <v>17</v>
      </c>
      <c r="U8" s="72" t="s">
        <v>18</v>
      </c>
      <c r="V8" s="72" t="s">
        <v>18</v>
      </c>
      <c r="W8" s="75" t="s">
        <v>13</v>
      </c>
      <c r="X8" s="74" t="s">
        <v>16</v>
      </c>
      <c r="Y8" s="15"/>
    </row>
    <row r="9" spans="1:29" x14ac:dyDescent="0.2">
      <c r="A9" s="48">
        <v>8</v>
      </c>
      <c r="B9" s="113"/>
      <c r="C9" s="57">
        <v>0</v>
      </c>
      <c r="D9" s="55">
        <v>0.02</v>
      </c>
      <c r="E9" s="57">
        <f t="shared" ref="E9:E28" si="0">B9*D9</f>
        <v>0</v>
      </c>
      <c r="F9" s="60">
        <v>300</v>
      </c>
      <c r="G9" s="50">
        <f t="shared" ref="G9:G24" si="1">E9*F9</f>
        <v>0</v>
      </c>
      <c r="H9" s="49">
        <f>SUM((C9*D9*F9)/2)</f>
        <v>0</v>
      </c>
      <c r="I9" s="61">
        <v>8</v>
      </c>
      <c r="J9" s="115">
        <v>1</v>
      </c>
      <c r="K9" s="132">
        <v>0</v>
      </c>
      <c r="L9" s="69">
        <v>0.02</v>
      </c>
      <c r="M9" s="61">
        <f t="shared" ref="M9:M24" si="2">J9*L9</f>
        <v>0.02</v>
      </c>
      <c r="N9" s="127">
        <v>300</v>
      </c>
      <c r="O9" s="47">
        <f t="shared" ref="O9:O24" si="3">M9*N9</f>
        <v>6</v>
      </c>
      <c r="P9" s="133">
        <f t="shared" ref="P9:P24" si="4">SUM(K9*L9*N9)</f>
        <v>0</v>
      </c>
      <c r="Q9" s="48">
        <v>8</v>
      </c>
      <c r="R9" s="84">
        <v>8</v>
      </c>
      <c r="S9" s="128">
        <v>0</v>
      </c>
      <c r="T9" s="137">
        <v>0.02</v>
      </c>
      <c r="U9" s="135">
        <f t="shared" ref="U9:U20" si="5">R9*T9</f>
        <v>0.16</v>
      </c>
      <c r="V9" s="135">
        <v>330</v>
      </c>
      <c r="W9" s="136">
        <f t="shared" ref="W9:W20" si="6">SUM(R9*T9*V9)</f>
        <v>52.800000000000004</v>
      </c>
      <c r="X9" s="49">
        <f t="shared" ref="X9:X24" si="7">SUM(S9*T9*V9)</f>
        <v>0</v>
      </c>
      <c r="Y9" s="15"/>
    </row>
    <row r="10" spans="1:29" x14ac:dyDescent="0.2">
      <c r="A10" s="48">
        <v>10</v>
      </c>
      <c r="B10" s="113"/>
      <c r="C10" s="57">
        <v>0</v>
      </c>
      <c r="D10" s="55">
        <v>0.04</v>
      </c>
      <c r="E10" s="57">
        <f t="shared" si="0"/>
        <v>0</v>
      </c>
      <c r="F10" s="60">
        <v>300</v>
      </c>
      <c r="G10" s="50">
        <f t="shared" si="1"/>
        <v>0</v>
      </c>
      <c r="H10" s="49">
        <f t="shared" ref="H10:H28" si="8">SUM((C10*D10*F10)/2)</f>
        <v>0</v>
      </c>
      <c r="I10" s="61">
        <v>10</v>
      </c>
      <c r="J10" s="115">
        <v>1</v>
      </c>
      <c r="K10" s="132">
        <v>0</v>
      </c>
      <c r="L10" s="69">
        <v>3.5000000000000003E-2</v>
      </c>
      <c r="M10" s="61">
        <f t="shared" si="2"/>
        <v>3.5000000000000003E-2</v>
      </c>
      <c r="N10" s="127">
        <v>300</v>
      </c>
      <c r="O10" s="47">
        <f t="shared" si="3"/>
        <v>10.500000000000002</v>
      </c>
      <c r="P10" s="133">
        <f t="shared" si="4"/>
        <v>0</v>
      </c>
      <c r="Q10" s="48">
        <v>10</v>
      </c>
      <c r="R10" s="84">
        <v>9</v>
      </c>
      <c r="S10" s="128">
        <v>0</v>
      </c>
      <c r="T10" s="137">
        <v>3.2000000000000001E-2</v>
      </c>
      <c r="U10" s="135">
        <f t="shared" si="5"/>
        <v>0.28800000000000003</v>
      </c>
      <c r="V10" s="135">
        <v>330</v>
      </c>
      <c r="W10" s="136">
        <f t="shared" si="6"/>
        <v>95.04</v>
      </c>
      <c r="X10" s="49">
        <f t="shared" si="7"/>
        <v>0</v>
      </c>
      <c r="Y10" s="15"/>
      <c r="AC10" s="3"/>
    </row>
    <row r="11" spans="1:29" x14ac:dyDescent="0.2">
      <c r="A11" s="48">
        <v>12</v>
      </c>
      <c r="B11" s="113"/>
      <c r="C11" s="57">
        <v>0</v>
      </c>
      <c r="D11" s="55">
        <v>6.5000000000000002E-2</v>
      </c>
      <c r="E11" s="57">
        <f t="shared" si="0"/>
        <v>0</v>
      </c>
      <c r="F11" s="60">
        <v>383</v>
      </c>
      <c r="G11" s="50">
        <f t="shared" si="1"/>
        <v>0</v>
      </c>
      <c r="H11" s="49">
        <f>SUM((C11*D11*F11)/2)</f>
        <v>0</v>
      </c>
      <c r="I11" s="61">
        <v>12</v>
      </c>
      <c r="J11" s="115">
        <v>1</v>
      </c>
      <c r="K11" s="132"/>
      <c r="L11" s="69">
        <v>6.5000000000000002E-2</v>
      </c>
      <c r="M11" s="61">
        <f t="shared" si="2"/>
        <v>6.5000000000000002E-2</v>
      </c>
      <c r="N11" s="127">
        <v>300</v>
      </c>
      <c r="O11" s="47">
        <f t="shared" si="3"/>
        <v>19.5</v>
      </c>
      <c r="P11" s="133"/>
      <c r="Q11" s="48">
        <v>12</v>
      </c>
      <c r="R11" s="84">
        <v>4</v>
      </c>
      <c r="S11" s="128"/>
      <c r="T11" s="137">
        <v>5.2999999999999999E-2</v>
      </c>
      <c r="U11" s="135">
        <f t="shared" si="5"/>
        <v>0.21199999999999999</v>
      </c>
      <c r="V11" s="135">
        <v>330</v>
      </c>
      <c r="W11" s="136">
        <f t="shared" si="6"/>
        <v>69.959999999999994</v>
      </c>
      <c r="X11" s="63"/>
      <c r="Y11" s="15"/>
      <c r="AC11" s="3"/>
    </row>
    <row r="12" spans="1:29" x14ac:dyDescent="0.2">
      <c r="A12" s="48">
        <v>14</v>
      </c>
      <c r="B12" s="84">
        <v>2</v>
      </c>
      <c r="C12" s="64"/>
      <c r="D12" s="68">
        <v>9.5000000000000001E-2</v>
      </c>
      <c r="E12" s="64">
        <f t="shared" si="0"/>
        <v>0.19</v>
      </c>
      <c r="F12" s="127">
        <v>398</v>
      </c>
      <c r="G12" s="47">
        <f t="shared" si="1"/>
        <v>75.62</v>
      </c>
      <c r="H12" s="63"/>
      <c r="I12" s="61">
        <v>14</v>
      </c>
      <c r="J12" s="115">
        <v>1</v>
      </c>
      <c r="K12" s="132">
        <v>0</v>
      </c>
      <c r="L12" s="69">
        <v>0.1</v>
      </c>
      <c r="M12" s="61">
        <f t="shared" si="2"/>
        <v>0.1</v>
      </c>
      <c r="N12" s="127">
        <v>319</v>
      </c>
      <c r="O12" s="47">
        <f t="shared" si="3"/>
        <v>31.900000000000002</v>
      </c>
      <c r="P12" s="133">
        <f t="shared" si="4"/>
        <v>0</v>
      </c>
      <c r="Q12" s="48">
        <v>14</v>
      </c>
      <c r="R12" s="134">
        <v>4</v>
      </c>
      <c r="S12" s="128">
        <v>0</v>
      </c>
      <c r="T12" s="137">
        <v>7.8E-2</v>
      </c>
      <c r="U12" s="135">
        <f t="shared" si="5"/>
        <v>0.312</v>
      </c>
      <c r="V12" s="135">
        <v>330</v>
      </c>
      <c r="W12" s="136">
        <f t="shared" si="6"/>
        <v>102.96</v>
      </c>
      <c r="X12" s="49">
        <f t="shared" si="7"/>
        <v>0</v>
      </c>
      <c r="Y12" s="15"/>
    </row>
    <row r="13" spans="1:29" x14ac:dyDescent="0.2">
      <c r="A13" s="48">
        <v>16</v>
      </c>
      <c r="B13" s="84">
        <v>5</v>
      </c>
      <c r="C13" s="128">
        <v>0</v>
      </c>
      <c r="D13" s="68">
        <v>0.13</v>
      </c>
      <c r="E13" s="64">
        <f t="shared" si="0"/>
        <v>0.65</v>
      </c>
      <c r="F13" s="127">
        <v>444</v>
      </c>
      <c r="G13" s="47">
        <f t="shared" si="1"/>
        <v>288.60000000000002</v>
      </c>
      <c r="H13" s="49">
        <f t="shared" ref="H13:H20" si="9">SUM((C13*D13*F13)/2)</f>
        <v>0</v>
      </c>
      <c r="I13" s="61">
        <v>16</v>
      </c>
      <c r="J13" s="115">
        <v>3</v>
      </c>
      <c r="K13" s="132">
        <v>0</v>
      </c>
      <c r="L13" s="69">
        <v>0.14000000000000001</v>
      </c>
      <c r="M13" s="61">
        <f t="shared" si="2"/>
        <v>0.42000000000000004</v>
      </c>
      <c r="N13" s="127">
        <v>357</v>
      </c>
      <c r="O13" s="47">
        <f t="shared" si="3"/>
        <v>149.94000000000003</v>
      </c>
      <c r="P13" s="133">
        <f t="shared" si="4"/>
        <v>0</v>
      </c>
      <c r="Q13" s="48">
        <v>16</v>
      </c>
      <c r="R13" s="84">
        <v>3</v>
      </c>
      <c r="S13" s="128">
        <v>0</v>
      </c>
      <c r="T13" s="137">
        <v>0.105</v>
      </c>
      <c r="U13" s="135">
        <f t="shared" si="5"/>
        <v>0.315</v>
      </c>
      <c r="V13" s="135">
        <v>330</v>
      </c>
      <c r="W13" s="136">
        <f t="shared" si="6"/>
        <v>103.95</v>
      </c>
      <c r="X13" s="49">
        <f t="shared" si="7"/>
        <v>0</v>
      </c>
      <c r="Y13" s="15"/>
    </row>
    <row r="14" spans="1:29" x14ac:dyDescent="0.2">
      <c r="A14" s="48">
        <v>18</v>
      </c>
      <c r="B14" s="84">
        <v>6</v>
      </c>
      <c r="C14" s="128">
        <v>0</v>
      </c>
      <c r="D14" s="68">
        <v>0.18</v>
      </c>
      <c r="E14" s="64">
        <f t="shared" si="0"/>
        <v>1.08</v>
      </c>
      <c r="F14" s="127">
        <v>487</v>
      </c>
      <c r="G14" s="47">
        <f t="shared" si="1"/>
        <v>525.96</v>
      </c>
      <c r="H14" s="49">
        <f t="shared" si="9"/>
        <v>0</v>
      </c>
      <c r="I14" s="61">
        <v>18</v>
      </c>
      <c r="J14" s="115">
        <v>2</v>
      </c>
      <c r="K14" s="132">
        <v>0</v>
      </c>
      <c r="L14" s="69">
        <v>0.2</v>
      </c>
      <c r="M14" s="61">
        <f t="shared" si="2"/>
        <v>0.4</v>
      </c>
      <c r="N14" s="127">
        <v>389</v>
      </c>
      <c r="O14" s="47">
        <f t="shared" si="3"/>
        <v>155.60000000000002</v>
      </c>
      <c r="P14" s="133">
        <f t="shared" si="4"/>
        <v>0</v>
      </c>
      <c r="Q14" s="48">
        <v>18</v>
      </c>
      <c r="R14" s="84">
        <v>6</v>
      </c>
      <c r="S14" s="128">
        <v>0</v>
      </c>
      <c r="T14" s="137">
        <v>0.14000000000000001</v>
      </c>
      <c r="U14" s="135">
        <f t="shared" si="5"/>
        <v>0.84000000000000008</v>
      </c>
      <c r="V14" s="135">
        <v>330</v>
      </c>
      <c r="W14" s="136">
        <f t="shared" si="6"/>
        <v>277.20000000000005</v>
      </c>
      <c r="X14" s="49">
        <f t="shared" si="7"/>
        <v>0</v>
      </c>
      <c r="Y14" s="15"/>
      <c r="AC14" s="3"/>
    </row>
    <row r="15" spans="1:29" x14ac:dyDescent="0.2">
      <c r="A15" s="48">
        <v>20</v>
      </c>
      <c r="B15" s="84">
        <v>4</v>
      </c>
      <c r="C15" s="128">
        <v>0</v>
      </c>
      <c r="D15" s="68">
        <v>0.22</v>
      </c>
      <c r="E15" s="64">
        <f t="shared" si="0"/>
        <v>0.88</v>
      </c>
      <c r="F15" s="127">
        <v>512</v>
      </c>
      <c r="G15" s="47">
        <f t="shared" si="1"/>
        <v>450.56</v>
      </c>
      <c r="H15" s="49">
        <f t="shared" si="9"/>
        <v>0</v>
      </c>
      <c r="I15" s="61">
        <v>20</v>
      </c>
      <c r="J15" s="115">
        <v>4</v>
      </c>
      <c r="K15" s="132">
        <v>0</v>
      </c>
      <c r="L15" s="69">
        <v>0.25</v>
      </c>
      <c r="M15" s="61">
        <f t="shared" si="2"/>
        <v>1</v>
      </c>
      <c r="N15" s="127">
        <v>416</v>
      </c>
      <c r="O15" s="47">
        <f t="shared" si="3"/>
        <v>416</v>
      </c>
      <c r="P15" s="133">
        <f t="shared" si="4"/>
        <v>0</v>
      </c>
      <c r="Q15" s="48">
        <v>20</v>
      </c>
      <c r="R15" s="84">
        <v>1</v>
      </c>
      <c r="S15" s="128">
        <v>0</v>
      </c>
      <c r="T15" s="137">
        <v>0.17499999999999999</v>
      </c>
      <c r="U15" s="135">
        <f t="shared" si="5"/>
        <v>0.17499999999999999</v>
      </c>
      <c r="V15" s="135">
        <v>330</v>
      </c>
      <c r="W15" s="136">
        <f t="shared" si="6"/>
        <v>57.749999999999993</v>
      </c>
      <c r="X15" s="49">
        <f t="shared" si="7"/>
        <v>0</v>
      </c>
      <c r="Y15" s="15"/>
      <c r="AC15" s="3"/>
    </row>
    <row r="16" spans="1:29" x14ac:dyDescent="0.2">
      <c r="A16" s="48">
        <v>22</v>
      </c>
      <c r="B16" s="84">
        <v>3</v>
      </c>
      <c r="C16" s="128">
        <v>0</v>
      </c>
      <c r="D16" s="68">
        <v>0.28000000000000003</v>
      </c>
      <c r="E16" s="64">
        <f t="shared" si="0"/>
        <v>0.84000000000000008</v>
      </c>
      <c r="F16" s="127">
        <v>530</v>
      </c>
      <c r="G16" s="47">
        <f t="shared" si="1"/>
        <v>445.20000000000005</v>
      </c>
      <c r="H16" s="49">
        <f t="shared" si="9"/>
        <v>0</v>
      </c>
      <c r="I16" s="61">
        <v>22</v>
      </c>
      <c r="J16" s="115">
        <v>1</v>
      </c>
      <c r="K16" s="132">
        <v>0</v>
      </c>
      <c r="L16" s="69">
        <v>0.32</v>
      </c>
      <c r="M16" s="61">
        <f t="shared" si="2"/>
        <v>0.32</v>
      </c>
      <c r="N16" s="127">
        <v>431</v>
      </c>
      <c r="O16" s="47">
        <f t="shared" si="3"/>
        <v>137.92000000000002</v>
      </c>
      <c r="P16" s="133">
        <f t="shared" si="4"/>
        <v>0</v>
      </c>
      <c r="Q16" s="48">
        <v>22</v>
      </c>
      <c r="R16" s="84">
        <v>4</v>
      </c>
      <c r="S16" s="128">
        <v>0</v>
      </c>
      <c r="T16" s="137">
        <v>0.22</v>
      </c>
      <c r="U16" s="135">
        <f t="shared" si="5"/>
        <v>0.88</v>
      </c>
      <c r="V16" s="135">
        <v>330</v>
      </c>
      <c r="W16" s="136">
        <f t="shared" si="6"/>
        <v>290.39999999999998</v>
      </c>
      <c r="X16" s="49">
        <f t="shared" si="7"/>
        <v>0</v>
      </c>
      <c r="Y16" s="15"/>
    </row>
    <row r="17" spans="1:29" x14ac:dyDescent="0.2">
      <c r="A17" s="48">
        <v>24</v>
      </c>
      <c r="B17" s="84">
        <v>4</v>
      </c>
      <c r="C17" s="128">
        <v>0</v>
      </c>
      <c r="D17" s="68">
        <v>0.35</v>
      </c>
      <c r="E17" s="64">
        <f t="shared" si="0"/>
        <v>1.4</v>
      </c>
      <c r="F17" s="127">
        <v>545</v>
      </c>
      <c r="G17" s="47">
        <f t="shared" si="1"/>
        <v>763</v>
      </c>
      <c r="H17" s="49">
        <f t="shared" si="9"/>
        <v>0</v>
      </c>
      <c r="I17" s="61">
        <v>24</v>
      </c>
      <c r="J17" s="115">
        <v>1</v>
      </c>
      <c r="K17" s="132">
        <v>0</v>
      </c>
      <c r="L17" s="69">
        <v>0.39</v>
      </c>
      <c r="M17" s="61">
        <f t="shared" si="2"/>
        <v>0.39</v>
      </c>
      <c r="N17" s="127">
        <v>442</v>
      </c>
      <c r="O17" s="47">
        <f t="shared" si="3"/>
        <v>172.38</v>
      </c>
      <c r="P17" s="133">
        <f t="shared" si="4"/>
        <v>0</v>
      </c>
      <c r="Q17" s="48">
        <v>24</v>
      </c>
      <c r="R17" s="84">
        <v>2</v>
      </c>
      <c r="S17" s="128">
        <v>0</v>
      </c>
      <c r="T17" s="137">
        <v>0.26500000000000001</v>
      </c>
      <c r="U17" s="135">
        <f t="shared" si="5"/>
        <v>0.53</v>
      </c>
      <c r="V17" s="135">
        <v>330</v>
      </c>
      <c r="W17" s="136">
        <f t="shared" si="6"/>
        <v>174.9</v>
      </c>
      <c r="X17" s="49">
        <f t="shared" si="7"/>
        <v>0</v>
      </c>
      <c r="Y17" s="15"/>
      <c r="AC17" s="3"/>
    </row>
    <row r="18" spans="1:29" x14ac:dyDescent="0.2">
      <c r="A18" s="48">
        <v>26</v>
      </c>
      <c r="B18" s="84">
        <v>4</v>
      </c>
      <c r="C18" s="128">
        <v>0</v>
      </c>
      <c r="D18" s="68">
        <v>0.42</v>
      </c>
      <c r="E18" s="64">
        <f t="shared" si="0"/>
        <v>1.68</v>
      </c>
      <c r="F18" s="127">
        <v>552</v>
      </c>
      <c r="G18" s="47">
        <f t="shared" si="1"/>
        <v>927.36</v>
      </c>
      <c r="H18" s="49">
        <f t="shared" si="9"/>
        <v>0</v>
      </c>
      <c r="I18" s="61">
        <v>26</v>
      </c>
      <c r="J18" s="115">
        <v>1</v>
      </c>
      <c r="K18" s="132">
        <v>0</v>
      </c>
      <c r="L18" s="69">
        <v>0.47</v>
      </c>
      <c r="M18" s="61">
        <f t="shared" si="2"/>
        <v>0.47</v>
      </c>
      <c r="N18" s="127">
        <v>453</v>
      </c>
      <c r="O18" s="47">
        <f t="shared" si="3"/>
        <v>212.91</v>
      </c>
      <c r="P18" s="133">
        <f t="shared" si="4"/>
        <v>0</v>
      </c>
      <c r="Q18" s="48">
        <v>26</v>
      </c>
      <c r="R18" s="84"/>
      <c r="S18" s="128">
        <v>0</v>
      </c>
      <c r="T18" s="138">
        <v>0.315</v>
      </c>
      <c r="U18" s="139">
        <f t="shared" si="5"/>
        <v>0</v>
      </c>
      <c r="V18" s="139">
        <v>330</v>
      </c>
      <c r="W18" s="140">
        <f t="shared" si="6"/>
        <v>0</v>
      </c>
      <c r="X18" s="49">
        <f t="shared" si="7"/>
        <v>0</v>
      </c>
      <c r="Y18" s="15"/>
    </row>
    <row r="19" spans="1:29" x14ac:dyDescent="0.2">
      <c r="A19" s="48">
        <v>28</v>
      </c>
      <c r="B19" s="113"/>
      <c r="C19" s="128">
        <v>0</v>
      </c>
      <c r="D19" s="129">
        <v>0.51</v>
      </c>
      <c r="E19" s="128">
        <f t="shared" si="0"/>
        <v>0</v>
      </c>
      <c r="F19" s="130">
        <v>557</v>
      </c>
      <c r="G19" s="131">
        <f t="shared" si="1"/>
        <v>0</v>
      </c>
      <c r="H19" s="49">
        <f t="shared" si="9"/>
        <v>0</v>
      </c>
      <c r="I19" s="61">
        <v>28</v>
      </c>
      <c r="J19" s="115">
        <v>1</v>
      </c>
      <c r="K19" s="132">
        <v>0</v>
      </c>
      <c r="L19" s="69">
        <v>0.56000000000000005</v>
      </c>
      <c r="M19" s="61">
        <f t="shared" si="2"/>
        <v>0.56000000000000005</v>
      </c>
      <c r="N19" s="127">
        <v>456</v>
      </c>
      <c r="O19" s="47">
        <f t="shared" si="3"/>
        <v>255.36</v>
      </c>
      <c r="P19" s="133">
        <f t="shared" si="4"/>
        <v>0</v>
      </c>
      <c r="Q19" s="48">
        <v>28</v>
      </c>
      <c r="R19" s="84">
        <v>1</v>
      </c>
      <c r="S19" s="128">
        <v>0</v>
      </c>
      <c r="T19" s="137">
        <v>0.37</v>
      </c>
      <c r="U19" s="135">
        <f t="shared" si="5"/>
        <v>0.37</v>
      </c>
      <c r="V19" s="135">
        <v>330</v>
      </c>
      <c r="W19" s="136">
        <f t="shared" si="6"/>
        <v>122.1</v>
      </c>
      <c r="X19" s="49">
        <f t="shared" si="7"/>
        <v>0</v>
      </c>
      <c r="Y19" s="15"/>
    </row>
    <row r="20" spans="1:29" x14ac:dyDescent="0.2">
      <c r="A20" s="48">
        <v>30</v>
      </c>
      <c r="B20" s="84">
        <v>3</v>
      </c>
      <c r="C20" s="128">
        <v>0</v>
      </c>
      <c r="D20" s="68">
        <v>0.59</v>
      </c>
      <c r="E20" s="64">
        <f t="shared" si="0"/>
        <v>1.77</v>
      </c>
      <c r="F20" s="127">
        <v>559</v>
      </c>
      <c r="G20" s="47">
        <f t="shared" si="1"/>
        <v>989.43000000000006</v>
      </c>
      <c r="H20" s="49">
        <f t="shared" si="9"/>
        <v>0</v>
      </c>
      <c r="I20" s="61">
        <v>30</v>
      </c>
      <c r="J20" s="115">
        <v>1</v>
      </c>
      <c r="K20" s="132">
        <v>0</v>
      </c>
      <c r="L20" s="69">
        <v>0.65</v>
      </c>
      <c r="M20" s="61">
        <f t="shared" si="2"/>
        <v>0.65</v>
      </c>
      <c r="N20" s="127">
        <v>464</v>
      </c>
      <c r="O20" s="47">
        <f t="shared" si="3"/>
        <v>301.60000000000002</v>
      </c>
      <c r="P20" s="133">
        <f t="shared" si="4"/>
        <v>0</v>
      </c>
      <c r="Q20" s="48">
        <v>30</v>
      </c>
      <c r="R20" s="84">
        <v>1</v>
      </c>
      <c r="S20" s="128">
        <v>0</v>
      </c>
      <c r="T20" s="137">
        <v>0.42499999999999999</v>
      </c>
      <c r="U20" s="135">
        <f t="shared" si="5"/>
        <v>0.42499999999999999</v>
      </c>
      <c r="V20" s="135">
        <v>330</v>
      </c>
      <c r="W20" s="136">
        <f t="shared" si="6"/>
        <v>140.25</v>
      </c>
      <c r="X20" s="49">
        <f t="shared" si="7"/>
        <v>0</v>
      </c>
      <c r="Y20" s="15"/>
      <c r="AC20" s="3"/>
    </row>
    <row r="21" spans="1:29" x14ac:dyDescent="0.2">
      <c r="A21" s="48">
        <v>32</v>
      </c>
      <c r="B21" s="113"/>
      <c r="C21" s="57">
        <v>0</v>
      </c>
      <c r="D21" s="55">
        <v>0.69</v>
      </c>
      <c r="E21" s="57">
        <f t="shared" si="0"/>
        <v>0</v>
      </c>
      <c r="F21" s="60">
        <v>561</v>
      </c>
      <c r="G21" s="50">
        <f t="shared" si="1"/>
        <v>0</v>
      </c>
      <c r="H21" s="49">
        <f t="shared" si="8"/>
        <v>0</v>
      </c>
      <c r="I21" s="61">
        <v>32</v>
      </c>
      <c r="J21" s="114"/>
      <c r="K21" s="67">
        <v>0</v>
      </c>
      <c r="L21" s="59">
        <v>0.75</v>
      </c>
      <c r="M21" s="126">
        <f t="shared" si="2"/>
        <v>0</v>
      </c>
      <c r="N21" s="60">
        <v>465</v>
      </c>
      <c r="O21" s="50">
        <f t="shared" si="3"/>
        <v>0</v>
      </c>
      <c r="P21" s="52">
        <f t="shared" si="4"/>
        <v>0</v>
      </c>
      <c r="Q21" s="48">
        <v>32</v>
      </c>
      <c r="R21" s="113"/>
      <c r="S21" s="57">
        <v>0</v>
      </c>
      <c r="T21" s="55">
        <v>0.48</v>
      </c>
      <c r="U21" s="57">
        <f t="shared" ref="U21:U28" si="10">R21*T21</f>
        <v>0</v>
      </c>
      <c r="V21" s="60">
        <v>330</v>
      </c>
      <c r="W21" s="50">
        <f t="shared" ref="W21:W28" si="11">SUM(R21*T21*V21)</f>
        <v>0</v>
      </c>
      <c r="X21" s="52">
        <f t="shared" si="7"/>
        <v>0</v>
      </c>
      <c r="Y21" s="15"/>
      <c r="AC21" s="3"/>
    </row>
    <row r="22" spans="1:29" x14ac:dyDescent="0.2">
      <c r="A22" s="48">
        <v>34</v>
      </c>
      <c r="B22" s="113"/>
      <c r="C22" s="57">
        <v>0</v>
      </c>
      <c r="D22" s="55">
        <v>0.79</v>
      </c>
      <c r="E22" s="57">
        <f t="shared" si="0"/>
        <v>0</v>
      </c>
      <c r="F22" s="60">
        <v>563</v>
      </c>
      <c r="G22" s="50">
        <f t="shared" si="1"/>
        <v>0</v>
      </c>
      <c r="H22" s="49">
        <f t="shared" si="8"/>
        <v>0</v>
      </c>
      <c r="I22" s="61">
        <v>34</v>
      </c>
      <c r="J22" s="114"/>
      <c r="K22" s="67">
        <v>0</v>
      </c>
      <c r="L22" s="59">
        <v>0.86</v>
      </c>
      <c r="M22" s="126">
        <f t="shared" si="2"/>
        <v>0</v>
      </c>
      <c r="N22" s="60">
        <v>467</v>
      </c>
      <c r="O22" s="50">
        <f t="shared" si="3"/>
        <v>0</v>
      </c>
      <c r="P22" s="52">
        <f t="shared" si="4"/>
        <v>0</v>
      </c>
      <c r="Q22" s="48">
        <v>34</v>
      </c>
      <c r="R22" s="113"/>
      <c r="S22" s="57">
        <v>0</v>
      </c>
      <c r="T22" s="55">
        <v>0.54</v>
      </c>
      <c r="U22" s="57">
        <f t="shared" si="10"/>
        <v>0</v>
      </c>
      <c r="V22" s="60">
        <v>330</v>
      </c>
      <c r="W22" s="50">
        <f t="shared" si="11"/>
        <v>0</v>
      </c>
      <c r="X22" s="52">
        <f t="shared" si="7"/>
        <v>0</v>
      </c>
      <c r="Y22" s="15"/>
      <c r="AC22" s="3"/>
    </row>
    <row r="23" spans="1:29" x14ac:dyDescent="0.2">
      <c r="A23" s="48">
        <v>36</v>
      </c>
      <c r="B23" s="113"/>
      <c r="C23" s="57">
        <v>0</v>
      </c>
      <c r="D23" s="55">
        <v>0.9</v>
      </c>
      <c r="E23" s="57">
        <f t="shared" si="0"/>
        <v>0</v>
      </c>
      <c r="F23" s="60">
        <v>564</v>
      </c>
      <c r="G23" s="50">
        <f t="shared" si="1"/>
        <v>0</v>
      </c>
      <c r="H23" s="49">
        <f t="shared" si="8"/>
        <v>0</v>
      </c>
      <c r="I23" s="61">
        <v>36</v>
      </c>
      <c r="J23" s="114"/>
      <c r="K23" s="67">
        <v>0</v>
      </c>
      <c r="L23" s="59">
        <v>0.97</v>
      </c>
      <c r="M23" s="126">
        <f t="shared" si="2"/>
        <v>0</v>
      </c>
      <c r="N23" s="60">
        <v>468</v>
      </c>
      <c r="O23" s="70">
        <f t="shared" si="3"/>
        <v>0</v>
      </c>
      <c r="P23" s="52">
        <f t="shared" si="4"/>
        <v>0</v>
      </c>
      <c r="Q23" s="48">
        <v>36</v>
      </c>
      <c r="R23" s="113"/>
      <c r="S23" s="57">
        <v>0</v>
      </c>
      <c r="T23" s="55">
        <v>0.6</v>
      </c>
      <c r="U23" s="57">
        <f t="shared" si="10"/>
        <v>0</v>
      </c>
      <c r="V23" s="60">
        <v>330</v>
      </c>
      <c r="W23" s="50">
        <f t="shared" si="11"/>
        <v>0</v>
      </c>
      <c r="X23" s="52">
        <f t="shared" si="7"/>
        <v>0</v>
      </c>
      <c r="Y23" s="15"/>
      <c r="AC23" s="3"/>
    </row>
    <row r="24" spans="1:29" x14ac:dyDescent="0.2">
      <c r="A24" s="48">
        <v>38</v>
      </c>
      <c r="B24" s="113"/>
      <c r="C24" s="57">
        <v>0</v>
      </c>
      <c r="D24" s="55">
        <v>1</v>
      </c>
      <c r="E24" s="57">
        <f t="shared" si="0"/>
        <v>0</v>
      </c>
      <c r="F24" s="60">
        <v>564</v>
      </c>
      <c r="G24" s="50">
        <f t="shared" si="1"/>
        <v>0</v>
      </c>
      <c r="H24" s="49">
        <f t="shared" si="8"/>
        <v>0</v>
      </c>
      <c r="I24" s="61">
        <v>38</v>
      </c>
      <c r="J24" s="114"/>
      <c r="K24" s="67">
        <v>0</v>
      </c>
      <c r="L24" s="59">
        <v>1.0900000000000001</v>
      </c>
      <c r="M24" s="126">
        <f t="shared" si="2"/>
        <v>0</v>
      </c>
      <c r="N24" s="60">
        <v>468</v>
      </c>
      <c r="O24" s="70">
        <f t="shared" si="3"/>
        <v>0</v>
      </c>
      <c r="P24" s="52">
        <f t="shared" si="4"/>
        <v>0</v>
      </c>
      <c r="Q24" s="48">
        <v>38</v>
      </c>
      <c r="R24" s="113"/>
      <c r="S24" s="57">
        <v>0</v>
      </c>
      <c r="T24" s="55">
        <v>0.66500000000000004</v>
      </c>
      <c r="U24" s="57">
        <f t="shared" si="10"/>
        <v>0</v>
      </c>
      <c r="V24" s="60">
        <v>330</v>
      </c>
      <c r="W24" s="50">
        <f t="shared" si="11"/>
        <v>0</v>
      </c>
      <c r="X24" s="52">
        <f t="shared" si="7"/>
        <v>0</v>
      </c>
      <c r="Y24" s="15"/>
      <c r="AC24" s="3"/>
    </row>
    <row r="25" spans="1:29" x14ac:dyDescent="0.2">
      <c r="A25" s="48">
        <v>40</v>
      </c>
      <c r="B25" s="113"/>
      <c r="C25" s="57">
        <v>0</v>
      </c>
      <c r="D25" s="55">
        <v>1.1299999999999999</v>
      </c>
      <c r="E25" s="57">
        <f t="shared" si="0"/>
        <v>0</v>
      </c>
      <c r="F25" s="60">
        <v>564</v>
      </c>
      <c r="G25" s="50">
        <f>E25*F25</f>
        <v>0</v>
      </c>
      <c r="H25" s="49">
        <f t="shared" si="8"/>
        <v>0</v>
      </c>
      <c r="I25" s="61">
        <v>40</v>
      </c>
      <c r="J25" s="114"/>
      <c r="K25" s="67">
        <v>0</v>
      </c>
      <c r="L25" s="59">
        <v>1.21</v>
      </c>
      <c r="M25" s="67">
        <f>J25*L25</f>
        <v>0</v>
      </c>
      <c r="N25" s="46">
        <v>469</v>
      </c>
      <c r="O25" s="70">
        <f>M25*N25</f>
        <v>0</v>
      </c>
      <c r="P25" s="52">
        <f>SUM(K25*L25*N25)</f>
        <v>0</v>
      </c>
      <c r="Q25" s="48">
        <v>40</v>
      </c>
      <c r="R25" s="113"/>
      <c r="S25" s="57">
        <v>0</v>
      </c>
      <c r="T25" s="55">
        <v>0.73499999999999999</v>
      </c>
      <c r="U25" s="51">
        <f t="shared" si="10"/>
        <v>0</v>
      </c>
      <c r="V25" s="56">
        <v>330</v>
      </c>
      <c r="W25" s="58">
        <f t="shared" si="11"/>
        <v>0</v>
      </c>
      <c r="X25" s="52">
        <f>SUM(S25*T25*V25)</f>
        <v>0</v>
      </c>
      <c r="Y25" s="15"/>
      <c r="AC25" s="3"/>
    </row>
    <row r="26" spans="1:29" x14ac:dyDescent="0.2">
      <c r="A26" s="48">
        <v>42</v>
      </c>
      <c r="B26" s="113"/>
      <c r="C26" s="57">
        <v>0</v>
      </c>
      <c r="D26" s="55">
        <v>1.24</v>
      </c>
      <c r="E26" s="57">
        <f t="shared" si="0"/>
        <v>0</v>
      </c>
      <c r="F26" s="60">
        <v>565</v>
      </c>
      <c r="G26" s="50">
        <f>E26*F26</f>
        <v>0</v>
      </c>
      <c r="H26" s="49">
        <f t="shared" si="8"/>
        <v>0</v>
      </c>
      <c r="I26" s="61">
        <v>42</v>
      </c>
      <c r="J26" s="114"/>
      <c r="K26" s="67">
        <v>0</v>
      </c>
      <c r="L26" s="59">
        <v>1.34</v>
      </c>
      <c r="M26" s="67">
        <f>J26*L26</f>
        <v>0</v>
      </c>
      <c r="N26" s="46">
        <v>469</v>
      </c>
      <c r="O26" s="70">
        <f>M26*N26</f>
        <v>0</v>
      </c>
      <c r="P26" s="52">
        <f>SUM(K26*L26*N26)</f>
        <v>0</v>
      </c>
      <c r="Q26" s="48">
        <v>42</v>
      </c>
      <c r="R26" s="113"/>
      <c r="S26" s="57">
        <v>0</v>
      </c>
      <c r="T26" s="55">
        <v>0.80500000000000005</v>
      </c>
      <c r="U26" s="51">
        <f t="shared" si="10"/>
        <v>0</v>
      </c>
      <c r="V26" s="56">
        <v>330</v>
      </c>
      <c r="W26" s="58">
        <f t="shared" si="11"/>
        <v>0</v>
      </c>
      <c r="X26" s="52">
        <f>SUM(S26*T26*V26)</f>
        <v>0</v>
      </c>
      <c r="Y26" s="15"/>
      <c r="AC26" s="3"/>
    </row>
    <row r="27" spans="1:29" x14ac:dyDescent="0.2">
      <c r="A27" s="48">
        <v>44</v>
      </c>
      <c r="B27" s="113"/>
      <c r="C27" s="57">
        <v>0</v>
      </c>
      <c r="D27" s="55">
        <v>1.38</v>
      </c>
      <c r="E27" s="57">
        <f t="shared" si="0"/>
        <v>0</v>
      </c>
      <c r="F27" s="60">
        <v>565</v>
      </c>
      <c r="G27" s="50">
        <f>E27*F27</f>
        <v>0</v>
      </c>
      <c r="H27" s="49">
        <f t="shared" si="8"/>
        <v>0</v>
      </c>
      <c r="I27" s="61">
        <v>44</v>
      </c>
      <c r="J27" s="114"/>
      <c r="K27" s="67">
        <v>0</v>
      </c>
      <c r="L27" s="59">
        <v>1.46</v>
      </c>
      <c r="M27" s="67">
        <f>J27*L27</f>
        <v>0</v>
      </c>
      <c r="N27" s="46">
        <v>470</v>
      </c>
      <c r="O27" s="70">
        <f>M27*N27</f>
        <v>0</v>
      </c>
      <c r="P27" s="52">
        <f>SUM(K27*L27*N27)</f>
        <v>0</v>
      </c>
      <c r="Q27" s="48">
        <v>44</v>
      </c>
      <c r="R27" s="113"/>
      <c r="S27" s="57">
        <v>0</v>
      </c>
      <c r="T27" s="55">
        <v>0.88</v>
      </c>
      <c r="U27" s="51">
        <f t="shared" si="10"/>
        <v>0</v>
      </c>
      <c r="V27" s="56">
        <v>330</v>
      </c>
      <c r="W27" s="58">
        <f t="shared" si="11"/>
        <v>0</v>
      </c>
      <c r="X27" s="52">
        <f>SUM(S27*T27*V27)</f>
        <v>0</v>
      </c>
      <c r="Y27" s="15"/>
      <c r="AC27" s="3"/>
    </row>
    <row r="28" spans="1:29" ht="13.5" thickBot="1" x14ac:dyDescent="0.25">
      <c r="A28" s="71">
        <v>46</v>
      </c>
      <c r="B28" s="116"/>
      <c r="C28" s="77">
        <v>0</v>
      </c>
      <c r="D28" s="76">
        <v>1.49</v>
      </c>
      <c r="E28" s="77">
        <f t="shared" si="0"/>
        <v>0</v>
      </c>
      <c r="F28" s="78">
        <v>565</v>
      </c>
      <c r="G28" s="38">
        <f>E28*F28</f>
        <v>0</v>
      </c>
      <c r="H28" s="54">
        <f t="shared" si="8"/>
        <v>0</v>
      </c>
      <c r="I28" s="65">
        <v>46</v>
      </c>
      <c r="J28" s="117"/>
      <c r="K28" s="80">
        <v>0</v>
      </c>
      <c r="L28" s="79">
        <v>1.58</v>
      </c>
      <c r="M28" s="80">
        <f>J28*L28</f>
        <v>0</v>
      </c>
      <c r="N28" s="53">
        <v>470</v>
      </c>
      <c r="O28" s="81">
        <f>M28*N28</f>
        <v>0</v>
      </c>
      <c r="P28" s="39">
        <f>SUM(K28*L28*N28)</f>
        <v>0</v>
      </c>
      <c r="Q28" s="71">
        <v>46</v>
      </c>
      <c r="R28" s="116"/>
      <c r="S28" s="77">
        <v>0</v>
      </c>
      <c r="T28" s="76">
        <v>0.95</v>
      </c>
      <c r="U28" s="37">
        <f t="shared" si="10"/>
        <v>0</v>
      </c>
      <c r="V28" s="82">
        <v>330</v>
      </c>
      <c r="W28" s="83">
        <f t="shared" si="11"/>
        <v>0</v>
      </c>
      <c r="X28" s="39">
        <f>SUM(S28*T28*V28)</f>
        <v>0</v>
      </c>
      <c r="Y28" s="15"/>
    </row>
    <row r="29" spans="1:29" x14ac:dyDescent="0.2">
      <c r="A29" s="13"/>
      <c r="B29" s="61">
        <f>SUM(B9:B28)</f>
        <v>31</v>
      </c>
      <c r="C29" s="61"/>
      <c r="D29" s="23"/>
      <c r="E29" s="36">
        <f>SUM(E9:E28)</f>
        <v>8.49</v>
      </c>
      <c r="F29" s="23"/>
      <c r="G29" s="87">
        <f>SUM(G9:G28)</f>
        <v>4465.7300000000005</v>
      </c>
      <c r="H29" s="62"/>
      <c r="I29" s="36"/>
      <c r="J29" s="61">
        <f>SUM(J9:J28)</f>
        <v>18</v>
      </c>
      <c r="K29" s="61"/>
      <c r="L29" s="23"/>
      <c r="M29" s="36">
        <f>SUM(M9:M28)</f>
        <v>4.43</v>
      </c>
      <c r="N29" s="23"/>
      <c r="O29" s="36">
        <f>SUM(O9:O28)</f>
        <v>1869.6100000000001</v>
      </c>
      <c r="P29" s="62"/>
      <c r="Q29" s="36"/>
      <c r="R29" s="61">
        <f>SUM(R9:R28)</f>
        <v>43</v>
      </c>
      <c r="S29" s="61"/>
      <c r="T29" s="23"/>
      <c r="U29" s="36">
        <f>SUM(U9:U28)</f>
        <v>4.5069999999999997</v>
      </c>
      <c r="V29" s="23"/>
      <c r="W29" s="36">
        <f>SUM(W9:W28)</f>
        <v>1487.31</v>
      </c>
      <c r="X29" s="62"/>
      <c r="Y29" s="15"/>
    </row>
    <row r="30" spans="1:29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20"/>
      <c r="X30" s="20"/>
      <c r="Y30" s="15"/>
    </row>
    <row r="31" spans="1:29" x14ac:dyDescent="0.2">
      <c r="A31" s="12"/>
      <c r="B31" s="89" t="s">
        <v>19</v>
      </c>
      <c r="C31" s="100"/>
      <c r="D31" s="100"/>
      <c r="E31" s="101">
        <f>E29+M29+U29</f>
        <v>17.427</v>
      </c>
      <c r="F31" s="89" t="s">
        <v>18</v>
      </c>
      <c r="G31" s="100"/>
      <c r="H31" s="89" t="s">
        <v>20</v>
      </c>
      <c r="I31" s="89"/>
      <c r="J31" s="100"/>
      <c r="K31" s="89">
        <f>B29+J29+R29</f>
        <v>92</v>
      </c>
      <c r="L31" s="100"/>
      <c r="M31" s="89" t="s">
        <v>21</v>
      </c>
      <c r="N31" s="100"/>
      <c r="O31" s="100"/>
      <c r="P31" s="89">
        <v>0</v>
      </c>
      <c r="Q31" s="89"/>
      <c r="R31" s="100"/>
      <c r="S31" s="89" t="s">
        <v>22</v>
      </c>
      <c r="T31" s="100"/>
      <c r="U31" s="89"/>
      <c r="V31" s="100"/>
      <c r="W31" s="100"/>
      <c r="X31" s="89">
        <v>0</v>
      </c>
      <c r="Y31" s="15"/>
    </row>
    <row r="32" spans="1:29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20"/>
      <c r="Y32" s="15"/>
    </row>
    <row r="33" spans="1:29" x14ac:dyDescent="0.2">
      <c r="A33" s="12"/>
      <c r="B33" s="61" t="s">
        <v>23</v>
      </c>
      <c r="C33" s="13"/>
      <c r="D33" s="13"/>
      <c r="E33" s="13"/>
      <c r="F33" s="29"/>
      <c r="G33" s="14">
        <f>SUM(G29+O29+W29)</f>
        <v>7822.65</v>
      </c>
      <c r="H33" s="17" t="s">
        <v>24</v>
      </c>
      <c r="I33" s="17"/>
      <c r="J33" s="24" t="s">
        <v>25</v>
      </c>
      <c r="K33" s="118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0"/>
      <c r="Y33" s="15"/>
      <c r="AC33" s="3"/>
    </row>
    <row r="34" spans="1:29" ht="13.5" thickBot="1" x14ac:dyDescent="0.25">
      <c r="A34" s="12"/>
      <c r="B34" s="25" t="s">
        <v>26</v>
      </c>
      <c r="C34" s="26"/>
      <c r="D34" s="26"/>
      <c r="E34" s="26"/>
      <c r="F34" s="27"/>
      <c r="G34" s="28">
        <f>0.25*G33</f>
        <v>1955.6624999999999</v>
      </c>
      <c r="H34" s="17" t="s">
        <v>24</v>
      </c>
      <c r="I34" s="17"/>
      <c r="J34" s="16" t="s">
        <v>27</v>
      </c>
      <c r="K34" s="61"/>
      <c r="L34" s="13"/>
      <c r="M34" s="32">
        <v>1250</v>
      </c>
      <c r="N34" s="13" t="s">
        <v>28</v>
      </c>
      <c r="O34" s="88"/>
      <c r="P34" s="99"/>
      <c r="Q34" s="99"/>
      <c r="R34" s="21">
        <f>SUM(M34*2)</f>
        <v>2500</v>
      </c>
      <c r="S34" s="17" t="s">
        <v>24</v>
      </c>
      <c r="T34" s="12"/>
      <c r="U34" s="12"/>
      <c r="V34" s="12"/>
      <c r="W34" s="12"/>
      <c r="X34" s="20"/>
      <c r="Y34" s="15"/>
      <c r="AC34" s="3"/>
    </row>
    <row r="35" spans="1:29" ht="13.5" thickTop="1" x14ac:dyDescent="0.2">
      <c r="A35" s="12"/>
      <c r="B35" s="61" t="s">
        <v>29</v>
      </c>
      <c r="C35" s="13"/>
      <c r="D35" s="13"/>
      <c r="E35" s="13"/>
      <c r="F35" s="29"/>
      <c r="G35" s="62">
        <f>G33+G34</f>
        <v>9778.3125</v>
      </c>
      <c r="H35" s="119" t="s">
        <v>24</v>
      </c>
      <c r="I35" s="119"/>
      <c r="J35" s="13" t="s">
        <v>30</v>
      </c>
      <c r="K35" s="13"/>
      <c r="L35" s="13"/>
      <c r="M35" s="32">
        <v>16</v>
      </c>
      <c r="N35" s="13" t="s">
        <v>31</v>
      </c>
      <c r="O35" s="13"/>
      <c r="P35" s="13"/>
      <c r="Q35" s="13"/>
      <c r="R35" s="21">
        <f>SUM(M35*600)</f>
        <v>9600</v>
      </c>
      <c r="S35" s="17" t="s">
        <v>24</v>
      </c>
      <c r="T35" s="12"/>
      <c r="U35" s="12"/>
      <c r="V35" s="12"/>
      <c r="W35" s="12"/>
      <c r="X35" s="20"/>
      <c r="Y35" s="15"/>
    </row>
    <row r="36" spans="1:29" x14ac:dyDescent="0.2">
      <c r="A36" s="13"/>
      <c r="B36" s="12"/>
      <c r="C36" s="12"/>
      <c r="D36" s="12"/>
      <c r="E36" s="12"/>
      <c r="F36" s="12"/>
      <c r="G36" s="12"/>
      <c r="H36" s="12"/>
      <c r="I36" s="12"/>
      <c r="J36" s="13"/>
      <c r="K36" s="13"/>
      <c r="L36" s="16"/>
      <c r="M36" s="21"/>
      <c r="N36" s="16" t="s">
        <v>32</v>
      </c>
      <c r="O36" s="13"/>
      <c r="P36" s="29"/>
      <c r="Q36" s="29"/>
      <c r="R36" s="98">
        <f>SUM(P31*6)</f>
        <v>0</v>
      </c>
      <c r="S36" s="17" t="s">
        <v>24</v>
      </c>
      <c r="T36" s="12"/>
      <c r="U36" s="12"/>
      <c r="V36" s="12"/>
      <c r="W36" s="12"/>
      <c r="X36" s="20"/>
      <c r="Y36" s="15"/>
      <c r="AC36" s="3"/>
    </row>
    <row r="37" spans="1:29" x14ac:dyDescent="0.2">
      <c r="A37" s="21"/>
      <c r="B37" s="32" t="s">
        <v>33</v>
      </c>
      <c r="C37" s="32"/>
      <c r="D37" s="32"/>
      <c r="E37" s="32"/>
      <c r="F37" s="32"/>
      <c r="G37" s="32"/>
      <c r="H37" s="32"/>
      <c r="I37" s="120"/>
      <c r="J37" s="21"/>
      <c r="K37" s="21"/>
      <c r="L37" s="21"/>
      <c r="M37" s="21"/>
      <c r="N37" s="97" t="s">
        <v>34</v>
      </c>
      <c r="O37" s="21"/>
      <c r="P37" s="21"/>
      <c r="Q37" s="13"/>
      <c r="R37" s="98">
        <f>SUM(H29/2+P29+X29/2)</f>
        <v>0</v>
      </c>
      <c r="S37" s="17" t="s">
        <v>24</v>
      </c>
      <c r="T37" s="12"/>
      <c r="U37" s="12"/>
      <c r="V37" s="12"/>
      <c r="W37" s="12"/>
      <c r="X37" s="20"/>
      <c r="Y37" s="15"/>
      <c r="AC37" s="3"/>
    </row>
    <row r="38" spans="1:29" ht="13.5" thickBot="1" x14ac:dyDescent="0.25">
      <c r="A38" s="21"/>
      <c r="B38" s="32" t="s">
        <v>35</v>
      </c>
      <c r="C38" s="32"/>
      <c r="D38" s="32"/>
      <c r="E38" s="32"/>
      <c r="F38" s="32"/>
      <c r="G38" s="32"/>
      <c r="H38" s="34"/>
      <c r="I38" s="40"/>
      <c r="J38" s="30"/>
      <c r="K38" s="35"/>
      <c r="L38" s="21"/>
      <c r="M38" s="21"/>
      <c r="N38" s="102" t="s">
        <v>36</v>
      </c>
      <c r="O38" s="103"/>
      <c r="P38" s="103"/>
      <c r="Q38" s="26"/>
      <c r="R38" s="31">
        <f>SUM(X31*2)</f>
        <v>0</v>
      </c>
      <c r="S38" s="17" t="s">
        <v>24</v>
      </c>
      <c r="T38" s="33" t="s">
        <v>37</v>
      </c>
      <c r="U38" s="33"/>
      <c r="V38" s="33"/>
      <c r="W38" s="121">
        <f>SUM(K46+G33+R39)</f>
        <v>19922.650000000001</v>
      </c>
      <c r="X38" s="122" t="s">
        <v>24</v>
      </c>
      <c r="Y38" s="15"/>
      <c r="AC38" s="3"/>
    </row>
    <row r="39" spans="1:29" ht="13.5" thickTop="1" x14ac:dyDescent="0.2">
      <c r="A39" s="21"/>
      <c r="B39" s="32" t="s">
        <v>38</v>
      </c>
      <c r="C39" s="32"/>
      <c r="D39" s="32"/>
      <c r="E39" s="32"/>
      <c r="F39" s="32"/>
      <c r="G39" s="32"/>
      <c r="H39" s="32"/>
      <c r="I39" s="21"/>
      <c r="J39" s="21"/>
      <c r="K39" s="21"/>
      <c r="N39" s="90" t="s">
        <v>39</v>
      </c>
      <c r="O39" s="21"/>
      <c r="P39" s="21"/>
      <c r="Q39" s="13"/>
      <c r="R39" s="62">
        <f>SUM(R38+R37+R36+R35+R34)</f>
        <v>12100</v>
      </c>
      <c r="S39" s="119" t="s">
        <v>24</v>
      </c>
      <c r="T39" s="90" t="s">
        <v>40</v>
      </c>
      <c r="U39" s="90"/>
      <c r="V39" s="90"/>
      <c r="W39" s="123">
        <f>SUM(K46+G35+R39)</f>
        <v>21878.3125</v>
      </c>
      <c r="X39" s="124" t="s">
        <v>24</v>
      </c>
      <c r="Y39" s="15"/>
    </row>
    <row r="40" spans="1:29" ht="15" x14ac:dyDescent="0.25">
      <c r="A40" s="21"/>
      <c r="B40" s="32"/>
      <c r="C40" s="32"/>
      <c r="D40" s="32"/>
      <c r="E40" s="32"/>
      <c r="F40" s="32"/>
      <c r="G40" s="32"/>
      <c r="H40" s="34"/>
      <c r="I40" s="30"/>
      <c r="J40" s="21"/>
      <c r="K40" s="35"/>
      <c r="L40" s="35"/>
      <c r="M40" s="21"/>
      <c r="N40" s="21"/>
      <c r="O40" s="21"/>
      <c r="P40" s="21"/>
      <c r="Q40" s="13"/>
      <c r="R40" s="12"/>
      <c r="S40" s="12"/>
      <c r="T40" s="23"/>
      <c r="U40" s="23"/>
      <c r="V40" s="23"/>
      <c r="W40" s="125"/>
      <c r="X40" s="36"/>
      <c r="Y40" s="15"/>
    </row>
    <row r="41" spans="1:29" ht="13.5" thickBot="1" x14ac:dyDescent="0.25">
      <c r="A41" s="21"/>
      <c r="B41" s="32" t="s">
        <v>41</v>
      </c>
      <c r="C41" s="43"/>
      <c r="D41" s="43"/>
      <c r="E41" s="43"/>
      <c r="F41" s="43"/>
      <c r="G41" s="42"/>
      <c r="H41" s="42"/>
      <c r="I41" s="42"/>
      <c r="J41" s="43"/>
      <c r="K41" s="42"/>
      <c r="L41" s="42"/>
      <c r="M41" s="42"/>
      <c r="N41" s="42"/>
      <c r="O41" s="42"/>
      <c r="P41" s="42"/>
      <c r="Q41" s="13"/>
      <c r="R41" s="13"/>
      <c r="S41" s="12"/>
      <c r="T41" s="95" t="s">
        <v>42</v>
      </c>
      <c r="U41" s="94"/>
      <c r="V41" s="95"/>
      <c r="W41" s="96">
        <f>0.25*W39</f>
        <v>5469.578125</v>
      </c>
      <c r="X41" s="94" t="s">
        <v>24</v>
      </c>
      <c r="Y41" s="15"/>
    </row>
    <row r="42" spans="1:29" ht="13.5" thickTop="1" x14ac:dyDescent="0.2">
      <c r="A42" s="21"/>
      <c r="Q42" s="44"/>
      <c r="R42" s="44"/>
      <c r="S42" s="41"/>
      <c r="T42" s="93" t="s">
        <v>43</v>
      </c>
      <c r="U42" s="92"/>
      <c r="V42" s="93"/>
      <c r="W42" s="91">
        <f>W41+W39</f>
        <v>27347.890625</v>
      </c>
      <c r="X42" s="92" t="s">
        <v>24</v>
      </c>
      <c r="Y42" s="45"/>
    </row>
    <row r="43" spans="1:29" x14ac:dyDescent="0.2">
      <c r="B43" s="8"/>
      <c r="C43" s="8"/>
      <c r="D43" s="9"/>
      <c r="E43" s="9"/>
      <c r="F43" s="9"/>
      <c r="G43" s="5"/>
      <c r="H43" s="5"/>
      <c r="I43" s="5"/>
      <c r="J43" s="7"/>
      <c r="K43" s="7"/>
      <c r="L43" s="5"/>
      <c r="M43" s="5"/>
      <c r="N43" s="5"/>
      <c r="O43" s="5"/>
      <c r="P43" s="5"/>
      <c r="Q43" s="5"/>
    </row>
    <row r="44" spans="1:29" x14ac:dyDescent="0.2">
      <c r="B44" s="6"/>
      <c r="C44" s="6"/>
      <c r="D44" s="10"/>
      <c r="E44" s="10"/>
      <c r="F44" s="10"/>
      <c r="G44" s="10"/>
      <c r="H44" s="11"/>
      <c r="I44" s="11"/>
      <c r="J44" s="6"/>
      <c r="K44" s="6"/>
      <c r="L44" s="6"/>
      <c r="M44" s="6"/>
    </row>
    <row r="45" spans="1:29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AA45" s="2"/>
    </row>
    <row r="46" spans="1:29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AA46" s="2"/>
    </row>
    <row r="47" spans="1:29" x14ac:dyDescent="0.2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29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2" x14ac:dyDescent="0.2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</sheetData>
  <printOptions horizontalCentered="1" verticalCentered="1"/>
  <pageMargins left="0.39370078740157499" right="0.39370078740157499" top="0.196850393700787" bottom="0.196850393700787" header="0.31496062992126" footer="0.31496062992126"/>
  <pageSetup paperSize="9" scale="85" orientation="landscape" r:id="rId1"/>
  <headerFooter alignWithMargins="0">
    <oddHeader>&amp;R&amp;8Appendix 8A
&amp;8Svemin’s Guidance on Exploration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 Sweden Drilling 2012</vt:lpstr>
      <vt:lpstr>'N Sweden Drilling 2012'!Print_Area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Borr- och kaxprovtagning</dc:title>
  <dc:creator>Anders Hedlund</dc:creator>
  <cp:lastModifiedBy>Hilary Tingle</cp:lastModifiedBy>
  <cp:lastPrinted>2017-07-14T09:54:46Z</cp:lastPrinted>
  <dcterms:created xsi:type="dcterms:W3CDTF">1997-12-03T09:20:24Z</dcterms:created>
  <dcterms:modified xsi:type="dcterms:W3CDTF">2018-01-26T10:20:50Z</dcterms:modified>
</cp:coreProperties>
</file>