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ary\Documents\2018\01 January 2018\180101 Novoterm IA exploration\Final files\"/>
    </mc:Choice>
  </mc:AlternateContent>
  <bookViews>
    <workbookView xWindow="0" yWindow="0" windowWidth="19200" windowHeight="7155" firstSheet="5" activeTab="5"/>
  </bookViews>
  <sheets>
    <sheet name="N Sverige Borr ,RC" sheetId="1" r:id="rId1"/>
    <sheet name="N Sverige Kax" sheetId="2" r:id="rId2"/>
    <sheet name="M Sverige Borr 2014" sheetId="3" r:id="rId3"/>
    <sheet name="M Sverige Kax 2011" sheetId="4" r:id="rId4"/>
    <sheet name="N Sverige KAX 2014" sheetId="9" r:id="rId5"/>
    <sheet name="N Sverige Borr 2016" sheetId="10" r:id="rId6"/>
  </sheets>
  <definedNames>
    <definedName name="_xlnm.Print_Area" localSheetId="2">'M Sverige Borr 2014'!$A$1:$X$43</definedName>
    <definedName name="_xlnm.Print_Area" localSheetId="3">'M Sverige Kax 2011'!$A$1:$X$44</definedName>
    <definedName name="_xlnm.Print_Area" localSheetId="0">'N Sverige Borr ,RC'!$A$1:$X$43</definedName>
    <definedName name="_xlnm.Print_Area" localSheetId="5">'N Sverige Borr 2016'!$A$1:$X$43</definedName>
    <definedName name="_xlnm.Print_Area" localSheetId="1">'N Sverige Kax'!$A$1:$X$44</definedName>
    <definedName name="_xlnm.Print_Area" localSheetId="4">'N Sverige KAX 2014'!$A$1:$X$43</definedName>
  </definedNames>
  <calcPr calcId="152511"/>
</workbook>
</file>

<file path=xl/calcChain.xml><?xml version="1.0" encoding="utf-8"?>
<calcChain xmlns="http://schemas.openxmlformats.org/spreadsheetml/2006/main">
  <c r="R36" i="3" l="1"/>
  <c r="R35" i="3"/>
  <c r="R36" i="10"/>
  <c r="R35" i="10"/>
  <c r="R39" i="10"/>
  <c r="R37" i="10"/>
  <c r="S30" i="10"/>
  <c r="R30" i="10"/>
  <c r="K30" i="10"/>
  <c r="J30" i="10"/>
  <c r="C30" i="10"/>
  <c r="B30" i="10"/>
  <c r="X29" i="10"/>
  <c r="W29" i="10"/>
  <c r="U29" i="10"/>
  <c r="P29" i="10"/>
  <c r="M29" i="10"/>
  <c r="O29" i="10" s="1"/>
  <c r="H29" i="10"/>
  <c r="E29" i="10"/>
  <c r="G29" i="10" s="1"/>
  <c r="X28" i="10"/>
  <c r="W28" i="10"/>
  <c r="U28" i="10"/>
  <c r="P28" i="10"/>
  <c r="M28" i="10"/>
  <c r="O28" i="10" s="1"/>
  <c r="H28" i="10"/>
  <c r="E28" i="10"/>
  <c r="G28" i="10" s="1"/>
  <c r="X27" i="10"/>
  <c r="W27" i="10"/>
  <c r="U27" i="10"/>
  <c r="P27" i="10"/>
  <c r="M27" i="10"/>
  <c r="O27" i="10" s="1"/>
  <c r="H27" i="10"/>
  <c r="E27" i="10"/>
  <c r="G27" i="10" s="1"/>
  <c r="X26" i="10"/>
  <c r="W26" i="10"/>
  <c r="U26" i="10"/>
  <c r="P26" i="10"/>
  <c r="M26" i="10"/>
  <c r="O26" i="10" s="1"/>
  <c r="H26" i="10"/>
  <c r="E26" i="10"/>
  <c r="G26" i="10"/>
  <c r="X25" i="10"/>
  <c r="W25" i="10"/>
  <c r="U25" i="10"/>
  <c r="P25" i="10"/>
  <c r="M25" i="10"/>
  <c r="O25" i="10" s="1"/>
  <c r="H25" i="10"/>
  <c r="E25" i="10"/>
  <c r="G25" i="10" s="1"/>
  <c r="X24" i="10"/>
  <c r="W24" i="10"/>
  <c r="U24" i="10"/>
  <c r="P24" i="10"/>
  <c r="M24" i="10"/>
  <c r="O24" i="10" s="1"/>
  <c r="H24" i="10"/>
  <c r="E24" i="10"/>
  <c r="G24" i="10"/>
  <c r="X23" i="10"/>
  <c r="W23" i="10"/>
  <c r="U23" i="10"/>
  <c r="P23" i="10"/>
  <c r="M23" i="10"/>
  <c r="O23" i="10" s="1"/>
  <c r="H23" i="10"/>
  <c r="E23" i="10"/>
  <c r="G23" i="10" s="1"/>
  <c r="X22" i="10"/>
  <c r="W22" i="10"/>
  <c r="U22" i="10"/>
  <c r="P22" i="10"/>
  <c r="M22" i="10"/>
  <c r="O22" i="10" s="1"/>
  <c r="H22" i="10"/>
  <c r="E22" i="10"/>
  <c r="G22" i="10"/>
  <c r="X21" i="10"/>
  <c r="W21" i="10"/>
  <c r="U21" i="10"/>
  <c r="P21" i="10"/>
  <c r="M21" i="10"/>
  <c r="O21" i="10" s="1"/>
  <c r="H21" i="10"/>
  <c r="E21" i="10"/>
  <c r="G21" i="10" s="1"/>
  <c r="X20" i="10"/>
  <c r="W20" i="10"/>
  <c r="U20" i="10"/>
  <c r="P20" i="10"/>
  <c r="M20" i="10"/>
  <c r="O20" i="10" s="1"/>
  <c r="H20" i="10"/>
  <c r="E20" i="10"/>
  <c r="G20" i="10" s="1"/>
  <c r="X19" i="10"/>
  <c r="W19" i="10"/>
  <c r="U19" i="10"/>
  <c r="P19" i="10"/>
  <c r="M19" i="10"/>
  <c r="O19" i="10" s="1"/>
  <c r="H19" i="10"/>
  <c r="E19" i="10"/>
  <c r="G19" i="10" s="1"/>
  <c r="X18" i="10"/>
  <c r="W18" i="10"/>
  <c r="U18" i="10"/>
  <c r="P18" i="10"/>
  <c r="M18" i="10"/>
  <c r="O18" i="10" s="1"/>
  <c r="H18" i="10"/>
  <c r="E18" i="10"/>
  <c r="G18" i="10" s="1"/>
  <c r="X17" i="10"/>
  <c r="W17" i="10"/>
  <c r="U17" i="10"/>
  <c r="P17" i="10"/>
  <c r="M17" i="10"/>
  <c r="O17" i="10" s="1"/>
  <c r="H17" i="10"/>
  <c r="E17" i="10"/>
  <c r="G17" i="10" s="1"/>
  <c r="X16" i="10"/>
  <c r="W16" i="10"/>
  <c r="U16" i="10"/>
  <c r="P16" i="10"/>
  <c r="M16" i="10"/>
  <c r="O16" i="10" s="1"/>
  <c r="H16" i="10"/>
  <c r="E16" i="10"/>
  <c r="G16" i="10" s="1"/>
  <c r="X15" i="10"/>
  <c r="W15" i="10"/>
  <c r="U15" i="10"/>
  <c r="P15" i="10"/>
  <c r="M15" i="10"/>
  <c r="O15" i="10" s="1"/>
  <c r="H15" i="10"/>
  <c r="E15" i="10"/>
  <c r="G15" i="10" s="1"/>
  <c r="X14" i="10"/>
  <c r="W14" i="10"/>
  <c r="U14" i="10"/>
  <c r="P14" i="10"/>
  <c r="M14" i="10"/>
  <c r="O14" i="10" s="1"/>
  <c r="H14" i="10"/>
  <c r="E14" i="10"/>
  <c r="G14" i="10" s="1"/>
  <c r="X13" i="10"/>
  <c r="W13" i="10"/>
  <c r="U13" i="10"/>
  <c r="P13" i="10"/>
  <c r="M13" i="10"/>
  <c r="O13" i="10" s="1"/>
  <c r="H13" i="10"/>
  <c r="E13" i="10"/>
  <c r="G13" i="10" s="1"/>
  <c r="X12" i="10"/>
  <c r="W12" i="10"/>
  <c r="U12" i="10"/>
  <c r="P12" i="10"/>
  <c r="M12" i="10"/>
  <c r="O12" i="10" s="1"/>
  <c r="H12" i="10"/>
  <c r="E12" i="10"/>
  <c r="G12" i="10" s="1"/>
  <c r="X11" i="10"/>
  <c r="W11" i="10"/>
  <c r="U11" i="10"/>
  <c r="P11" i="10"/>
  <c r="M11" i="10"/>
  <c r="O11" i="10" s="1"/>
  <c r="H11" i="10"/>
  <c r="E11" i="10"/>
  <c r="G11" i="10" s="1"/>
  <c r="X10" i="10"/>
  <c r="W10" i="10"/>
  <c r="U10" i="10"/>
  <c r="P10" i="10"/>
  <c r="M10" i="10"/>
  <c r="O10" i="10" s="1"/>
  <c r="H10" i="10"/>
  <c r="E10" i="10"/>
  <c r="G10" i="10" s="1"/>
  <c r="R36" i="9"/>
  <c r="R35" i="9"/>
  <c r="R39" i="9"/>
  <c r="R37" i="9"/>
  <c r="S30" i="9"/>
  <c r="R30" i="9"/>
  <c r="K30" i="9"/>
  <c r="J30" i="9"/>
  <c r="K32" i="9" s="1"/>
  <c r="C30" i="9"/>
  <c r="B30" i="9"/>
  <c r="X29" i="9"/>
  <c r="W29" i="9"/>
  <c r="U29" i="9"/>
  <c r="P29" i="9"/>
  <c r="M29" i="9"/>
  <c r="O29" i="9" s="1"/>
  <c r="H29" i="9"/>
  <c r="E29" i="9"/>
  <c r="G29" i="9" s="1"/>
  <c r="X28" i="9"/>
  <c r="W28" i="9"/>
  <c r="U28" i="9"/>
  <c r="P28" i="9"/>
  <c r="M28" i="9"/>
  <c r="O28" i="9" s="1"/>
  <c r="H28" i="9"/>
  <c r="E28" i="9"/>
  <c r="G28" i="9"/>
  <c r="X27" i="9"/>
  <c r="W27" i="9"/>
  <c r="U27" i="9"/>
  <c r="P27" i="9"/>
  <c r="M27" i="9"/>
  <c r="O27" i="9" s="1"/>
  <c r="H27" i="9"/>
  <c r="E27" i="9"/>
  <c r="G27" i="9" s="1"/>
  <c r="X26" i="9"/>
  <c r="W26" i="9"/>
  <c r="U26" i="9"/>
  <c r="P26" i="9"/>
  <c r="M26" i="9"/>
  <c r="O26" i="9" s="1"/>
  <c r="H26" i="9"/>
  <c r="E26" i="9"/>
  <c r="G26" i="9"/>
  <c r="X25" i="9"/>
  <c r="W25" i="9"/>
  <c r="U25" i="9"/>
  <c r="P25" i="9"/>
  <c r="M25" i="9"/>
  <c r="O25" i="9" s="1"/>
  <c r="H25" i="9"/>
  <c r="E25" i="9"/>
  <c r="G25" i="9" s="1"/>
  <c r="X24" i="9"/>
  <c r="W24" i="9"/>
  <c r="U24" i="9"/>
  <c r="P24" i="9"/>
  <c r="M24" i="9"/>
  <c r="O24" i="9" s="1"/>
  <c r="H24" i="9"/>
  <c r="E24" i="9"/>
  <c r="G24" i="9"/>
  <c r="X23" i="9"/>
  <c r="W23" i="9"/>
  <c r="U23" i="9"/>
  <c r="P23" i="9"/>
  <c r="M23" i="9"/>
  <c r="O23" i="9" s="1"/>
  <c r="H23" i="9"/>
  <c r="E23" i="9"/>
  <c r="G23" i="9" s="1"/>
  <c r="X22" i="9"/>
  <c r="W22" i="9"/>
  <c r="U22" i="9"/>
  <c r="P22" i="9"/>
  <c r="M22" i="9"/>
  <c r="O22" i="9" s="1"/>
  <c r="H22" i="9"/>
  <c r="E22" i="9"/>
  <c r="G22" i="9"/>
  <c r="X21" i="9"/>
  <c r="W21" i="9"/>
  <c r="U21" i="9"/>
  <c r="P21" i="9"/>
  <c r="M21" i="9"/>
  <c r="O21" i="9" s="1"/>
  <c r="H21" i="9"/>
  <c r="E21" i="9"/>
  <c r="G21" i="9" s="1"/>
  <c r="X20" i="9"/>
  <c r="W20" i="9"/>
  <c r="U20" i="9"/>
  <c r="P20" i="9"/>
  <c r="M20" i="9"/>
  <c r="O20" i="9" s="1"/>
  <c r="H20" i="9"/>
  <c r="E20" i="9"/>
  <c r="G20" i="9"/>
  <c r="X19" i="9"/>
  <c r="W19" i="9"/>
  <c r="U19" i="9"/>
  <c r="P19" i="9"/>
  <c r="M19" i="9"/>
  <c r="O19" i="9" s="1"/>
  <c r="H19" i="9"/>
  <c r="E19" i="9"/>
  <c r="G19" i="9" s="1"/>
  <c r="X18" i="9"/>
  <c r="W18" i="9"/>
  <c r="U18" i="9"/>
  <c r="P18" i="9"/>
  <c r="M18" i="9"/>
  <c r="O18" i="9" s="1"/>
  <c r="H18" i="9"/>
  <c r="E18" i="9"/>
  <c r="G18" i="9"/>
  <c r="X17" i="9"/>
  <c r="W17" i="9"/>
  <c r="U17" i="9"/>
  <c r="P17" i="9"/>
  <c r="M17" i="9"/>
  <c r="O17" i="9" s="1"/>
  <c r="H17" i="9"/>
  <c r="E17" i="9"/>
  <c r="G17" i="9" s="1"/>
  <c r="X16" i="9"/>
  <c r="W16" i="9"/>
  <c r="U16" i="9"/>
  <c r="P16" i="9"/>
  <c r="M16" i="9"/>
  <c r="O16" i="9" s="1"/>
  <c r="H16" i="9"/>
  <c r="E16" i="9"/>
  <c r="G16" i="9"/>
  <c r="X15" i="9"/>
  <c r="W15" i="9"/>
  <c r="U15" i="9"/>
  <c r="P15" i="9"/>
  <c r="M15" i="9"/>
  <c r="O15" i="9" s="1"/>
  <c r="H15" i="9"/>
  <c r="E15" i="9"/>
  <c r="G15" i="9" s="1"/>
  <c r="X14" i="9"/>
  <c r="W14" i="9"/>
  <c r="U14" i="9"/>
  <c r="P14" i="9"/>
  <c r="M14" i="9"/>
  <c r="O14" i="9" s="1"/>
  <c r="H14" i="9"/>
  <c r="E14" i="9"/>
  <c r="G14" i="9"/>
  <c r="X13" i="9"/>
  <c r="W13" i="9"/>
  <c r="U13" i="9"/>
  <c r="P13" i="9"/>
  <c r="M13" i="9"/>
  <c r="O13" i="9" s="1"/>
  <c r="H13" i="9"/>
  <c r="E13" i="9"/>
  <c r="G13" i="9" s="1"/>
  <c r="X12" i="9"/>
  <c r="W12" i="9"/>
  <c r="U12" i="9"/>
  <c r="P12" i="9"/>
  <c r="M12" i="9"/>
  <c r="O12" i="9" s="1"/>
  <c r="H12" i="9"/>
  <c r="E12" i="9"/>
  <c r="G12" i="9"/>
  <c r="X11" i="9"/>
  <c r="W11" i="9"/>
  <c r="U11" i="9"/>
  <c r="P11" i="9"/>
  <c r="O11" i="9"/>
  <c r="M11" i="9"/>
  <c r="H11" i="9"/>
  <c r="E11" i="9"/>
  <c r="G11" i="9"/>
  <c r="X10" i="9"/>
  <c r="W10" i="9"/>
  <c r="U10" i="9"/>
  <c r="U30" i="9" s="1"/>
  <c r="P10" i="9"/>
  <c r="M10" i="9"/>
  <c r="O10" i="9" s="1"/>
  <c r="H10" i="9"/>
  <c r="E10" i="9"/>
  <c r="G10" i="9"/>
  <c r="R35" i="2"/>
  <c r="R39" i="1"/>
  <c r="R38" i="2"/>
  <c r="R38" i="4"/>
  <c r="R39" i="3"/>
  <c r="E10" i="1"/>
  <c r="H10" i="1"/>
  <c r="M10" i="1"/>
  <c r="O10" i="1" s="1"/>
  <c r="P10" i="1"/>
  <c r="U10" i="1"/>
  <c r="W10" i="1"/>
  <c r="X10" i="1"/>
  <c r="E11" i="1"/>
  <c r="G11" i="1"/>
  <c r="H11" i="1"/>
  <c r="M11" i="1"/>
  <c r="O11" i="1" s="1"/>
  <c r="P11" i="1"/>
  <c r="U11" i="1"/>
  <c r="W11" i="1"/>
  <c r="X11" i="1"/>
  <c r="E12" i="1"/>
  <c r="G12" i="1" s="1"/>
  <c r="H12" i="1"/>
  <c r="M12" i="1"/>
  <c r="O12" i="1" s="1"/>
  <c r="P12" i="1"/>
  <c r="U12" i="1"/>
  <c r="W12" i="1"/>
  <c r="X12" i="1"/>
  <c r="E13" i="1"/>
  <c r="G13" i="1" s="1"/>
  <c r="H13" i="1"/>
  <c r="M13" i="1"/>
  <c r="O13" i="1" s="1"/>
  <c r="P13" i="1"/>
  <c r="U13" i="1"/>
  <c r="W13" i="1"/>
  <c r="X13" i="1"/>
  <c r="E14" i="1"/>
  <c r="G14" i="1" s="1"/>
  <c r="H14" i="1"/>
  <c r="M14" i="1"/>
  <c r="O14" i="1" s="1"/>
  <c r="P14" i="1"/>
  <c r="U14" i="1"/>
  <c r="W14" i="1"/>
  <c r="X14" i="1"/>
  <c r="E15" i="1"/>
  <c r="G15" i="1" s="1"/>
  <c r="H15" i="1"/>
  <c r="M15" i="1"/>
  <c r="O15" i="1" s="1"/>
  <c r="P15" i="1"/>
  <c r="U15" i="1"/>
  <c r="W15" i="1"/>
  <c r="X15" i="1"/>
  <c r="E16" i="1"/>
  <c r="G16" i="1" s="1"/>
  <c r="H16" i="1"/>
  <c r="M16" i="1"/>
  <c r="O16" i="1" s="1"/>
  <c r="P16" i="1"/>
  <c r="U16" i="1"/>
  <c r="W16" i="1"/>
  <c r="X16" i="1"/>
  <c r="E17" i="1"/>
  <c r="G17" i="1" s="1"/>
  <c r="H17" i="1"/>
  <c r="M17" i="1"/>
  <c r="O17" i="1" s="1"/>
  <c r="P17" i="1"/>
  <c r="U17" i="1"/>
  <c r="W17" i="1"/>
  <c r="X17" i="1"/>
  <c r="E18" i="1"/>
  <c r="G18" i="1" s="1"/>
  <c r="H18" i="1"/>
  <c r="M18" i="1"/>
  <c r="O18" i="1" s="1"/>
  <c r="P18" i="1"/>
  <c r="U18" i="1"/>
  <c r="W18" i="1"/>
  <c r="X18" i="1"/>
  <c r="E19" i="1"/>
  <c r="G19" i="1" s="1"/>
  <c r="H19" i="1"/>
  <c r="M19" i="1"/>
  <c r="O19" i="1" s="1"/>
  <c r="P19" i="1"/>
  <c r="U19" i="1"/>
  <c r="W19" i="1"/>
  <c r="X19" i="1"/>
  <c r="E20" i="1"/>
  <c r="G20" i="1" s="1"/>
  <c r="H20" i="1"/>
  <c r="M20" i="1"/>
  <c r="O20" i="1" s="1"/>
  <c r="P20" i="1"/>
  <c r="U20" i="1"/>
  <c r="W20" i="1"/>
  <c r="X20" i="1"/>
  <c r="E21" i="1"/>
  <c r="G21" i="1" s="1"/>
  <c r="H21" i="1"/>
  <c r="M21" i="1"/>
  <c r="O21" i="1" s="1"/>
  <c r="P21" i="1"/>
  <c r="U21" i="1"/>
  <c r="W21" i="1"/>
  <c r="X21" i="1"/>
  <c r="E22" i="1"/>
  <c r="G22" i="1" s="1"/>
  <c r="H22" i="1"/>
  <c r="M22" i="1"/>
  <c r="O22" i="1" s="1"/>
  <c r="P22" i="1"/>
  <c r="U22" i="1"/>
  <c r="W22" i="1"/>
  <c r="X22" i="1"/>
  <c r="E23" i="1"/>
  <c r="G23" i="1" s="1"/>
  <c r="H23" i="1"/>
  <c r="M23" i="1"/>
  <c r="O23" i="1" s="1"/>
  <c r="P23" i="1"/>
  <c r="U23" i="1"/>
  <c r="W23" i="1"/>
  <c r="X23" i="1"/>
  <c r="E24" i="1"/>
  <c r="G24" i="1" s="1"/>
  <c r="H24" i="1"/>
  <c r="M24" i="1"/>
  <c r="O24" i="1" s="1"/>
  <c r="P24" i="1"/>
  <c r="U24" i="1"/>
  <c r="W24" i="1"/>
  <c r="X24" i="1"/>
  <c r="E25" i="1"/>
  <c r="G25" i="1" s="1"/>
  <c r="H25" i="1"/>
  <c r="M25" i="1"/>
  <c r="O25" i="1" s="1"/>
  <c r="P25" i="1"/>
  <c r="U25" i="1"/>
  <c r="W25" i="1"/>
  <c r="X25" i="1"/>
  <c r="E26" i="1"/>
  <c r="G26" i="1" s="1"/>
  <c r="H26" i="1"/>
  <c r="M26" i="1"/>
  <c r="O26" i="1" s="1"/>
  <c r="P26" i="1"/>
  <c r="U26" i="1"/>
  <c r="W26" i="1"/>
  <c r="X26" i="1"/>
  <c r="E27" i="1"/>
  <c r="G27" i="1" s="1"/>
  <c r="H27" i="1"/>
  <c r="M27" i="1"/>
  <c r="O27" i="1" s="1"/>
  <c r="P27" i="1"/>
  <c r="U27" i="1"/>
  <c r="W27" i="1"/>
  <c r="X27" i="1"/>
  <c r="E28" i="1"/>
  <c r="G28" i="1" s="1"/>
  <c r="H28" i="1"/>
  <c r="M28" i="1"/>
  <c r="O28" i="1" s="1"/>
  <c r="P28" i="1"/>
  <c r="U28" i="1"/>
  <c r="W28" i="1"/>
  <c r="X28" i="1"/>
  <c r="E29" i="1"/>
  <c r="G29" i="1" s="1"/>
  <c r="H29" i="1"/>
  <c r="M29" i="1"/>
  <c r="O29" i="1" s="1"/>
  <c r="P29" i="1"/>
  <c r="U29" i="1"/>
  <c r="W29" i="1"/>
  <c r="X29" i="1"/>
  <c r="B30" i="1"/>
  <c r="C30" i="1"/>
  <c r="J30" i="1"/>
  <c r="K30" i="1"/>
  <c r="R30" i="1"/>
  <c r="S30" i="1"/>
  <c r="R35" i="1"/>
  <c r="R36" i="1"/>
  <c r="R37" i="1"/>
  <c r="E10" i="2"/>
  <c r="G10" i="2" s="1"/>
  <c r="H10" i="2"/>
  <c r="M10" i="2"/>
  <c r="P10" i="2"/>
  <c r="U10" i="2"/>
  <c r="W10" i="2"/>
  <c r="X10" i="2"/>
  <c r="E11" i="2"/>
  <c r="G11" i="2" s="1"/>
  <c r="H11" i="2"/>
  <c r="M11" i="2"/>
  <c r="O11" i="2" s="1"/>
  <c r="P11" i="2"/>
  <c r="U11" i="2"/>
  <c r="W11" i="2"/>
  <c r="X11" i="2"/>
  <c r="E12" i="2"/>
  <c r="G12" i="2"/>
  <c r="H12" i="2"/>
  <c r="M12" i="2"/>
  <c r="O12" i="2" s="1"/>
  <c r="P12" i="2"/>
  <c r="U12" i="2"/>
  <c r="W12" i="2"/>
  <c r="X12" i="2"/>
  <c r="E13" i="2"/>
  <c r="G13" i="2" s="1"/>
  <c r="H13" i="2"/>
  <c r="M13" i="2"/>
  <c r="O13" i="2" s="1"/>
  <c r="P13" i="2"/>
  <c r="U13" i="2"/>
  <c r="W13" i="2"/>
  <c r="X13" i="2"/>
  <c r="E14" i="2"/>
  <c r="G14" i="2" s="1"/>
  <c r="H14" i="2"/>
  <c r="M14" i="2"/>
  <c r="O14" i="2" s="1"/>
  <c r="P14" i="2"/>
  <c r="U14" i="2"/>
  <c r="W14" i="2"/>
  <c r="X14" i="2"/>
  <c r="E15" i="2"/>
  <c r="G15" i="2" s="1"/>
  <c r="H15" i="2"/>
  <c r="M15" i="2"/>
  <c r="O15" i="2" s="1"/>
  <c r="P15" i="2"/>
  <c r="U15" i="2"/>
  <c r="W15" i="2"/>
  <c r="X15" i="2"/>
  <c r="E16" i="2"/>
  <c r="G16" i="2" s="1"/>
  <c r="H16" i="2"/>
  <c r="M16" i="2"/>
  <c r="O16" i="2" s="1"/>
  <c r="P16" i="2"/>
  <c r="U16" i="2"/>
  <c r="W16" i="2"/>
  <c r="X16" i="2"/>
  <c r="E17" i="2"/>
  <c r="G17" i="2" s="1"/>
  <c r="H17" i="2"/>
  <c r="M17" i="2"/>
  <c r="O17" i="2" s="1"/>
  <c r="P17" i="2"/>
  <c r="U17" i="2"/>
  <c r="W17" i="2"/>
  <c r="X17" i="2"/>
  <c r="E18" i="2"/>
  <c r="G18" i="2" s="1"/>
  <c r="H18" i="2"/>
  <c r="M18" i="2"/>
  <c r="O18" i="2" s="1"/>
  <c r="P18" i="2"/>
  <c r="U18" i="2"/>
  <c r="W18" i="2"/>
  <c r="X18" i="2"/>
  <c r="E19" i="2"/>
  <c r="G19" i="2" s="1"/>
  <c r="H19" i="2"/>
  <c r="M19" i="2"/>
  <c r="O19" i="2" s="1"/>
  <c r="P19" i="2"/>
  <c r="U19" i="2"/>
  <c r="W19" i="2"/>
  <c r="X19" i="2"/>
  <c r="E20" i="2"/>
  <c r="G20" i="2" s="1"/>
  <c r="H20" i="2"/>
  <c r="M20" i="2"/>
  <c r="O20" i="2" s="1"/>
  <c r="P20" i="2"/>
  <c r="U20" i="2"/>
  <c r="W20" i="2"/>
  <c r="X20" i="2"/>
  <c r="E21" i="2"/>
  <c r="G21" i="2" s="1"/>
  <c r="H21" i="2"/>
  <c r="M21" i="2"/>
  <c r="O21" i="2" s="1"/>
  <c r="P21" i="2"/>
  <c r="U21" i="2"/>
  <c r="W21" i="2"/>
  <c r="X21" i="2"/>
  <c r="E22" i="2"/>
  <c r="G22" i="2" s="1"/>
  <c r="H22" i="2"/>
  <c r="M22" i="2"/>
  <c r="O22" i="2" s="1"/>
  <c r="P22" i="2"/>
  <c r="U22" i="2"/>
  <c r="W22" i="2"/>
  <c r="X22" i="2"/>
  <c r="E23" i="2"/>
  <c r="G23" i="2" s="1"/>
  <c r="H23" i="2"/>
  <c r="M23" i="2"/>
  <c r="O23" i="2" s="1"/>
  <c r="P23" i="2"/>
  <c r="U23" i="2"/>
  <c r="W23" i="2"/>
  <c r="X23" i="2"/>
  <c r="E24" i="2"/>
  <c r="G24" i="2" s="1"/>
  <c r="H24" i="2"/>
  <c r="M24" i="2"/>
  <c r="O24" i="2" s="1"/>
  <c r="P24" i="2"/>
  <c r="U24" i="2"/>
  <c r="W24" i="2"/>
  <c r="X24" i="2"/>
  <c r="E25" i="2"/>
  <c r="G25" i="2" s="1"/>
  <c r="H25" i="2"/>
  <c r="M25" i="2"/>
  <c r="O25" i="2" s="1"/>
  <c r="P25" i="2"/>
  <c r="U25" i="2"/>
  <c r="W25" i="2"/>
  <c r="X25" i="2"/>
  <c r="E26" i="2"/>
  <c r="G26" i="2" s="1"/>
  <c r="H26" i="2"/>
  <c r="M26" i="2"/>
  <c r="O26" i="2" s="1"/>
  <c r="P26" i="2"/>
  <c r="U26" i="2"/>
  <c r="W26" i="2"/>
  <c r="X26" i="2"/>
  <c r="E27" i="2"/>
  <c r="G27" i="2" s="1"/>
  <c r="H27" i="2"/>
  <c r="M27" i="2"/>
  <c r="O27" i="2" s="1"/>
  <c r="P27" i="2"/>
  <c r="U27" i="2"/>
  <c r="W27" i="2"/>
  <c r="X27" i="2"/>
  <c r="E28" i="2"/>
  <c r="G28" i="2" s="1"/>
  <c r="H28" i="2"/>
  <c r="M28" i="2"/>
  <c r="O28" i="2" s="1"/>
  <c r="P28" i="2"/>
  <c r="U28" i="2"/>
  <c r="W28" i="2"/>
  <c r="X28" i="2"/>
  <c r="E29" i="2"/>
  <c r="G29" i="2" s="1"/>
  <c r="H29" i="2"/>
  <c r="M29" i="2"/>
  <c r="O29" i="2" s="1"/>
  <c r="P29" i="2"/>
  <c r="U29" i="2"/>
  <c r="W29" i="2"/>
  <c r="X29" i="2"/>
  <c r="B30" i="2"/>
  <c r="C30" i="2"/>
  <c r="J30" i="2"/>
  <c r="K30" i="2"/>
  <c r="R30" i="2"/>
  <c r="S30" i="2"/>
  <c r="R36" i="2"/>
  <c r="E10" i="3"/>
  <c r="G10" i="3"/>
  <c r="H10" i="3"/>
  <c r="M10" i="3"/>
  <c r="O10" i="3" s="1"/>
  <c r="P10" i="3"/>
  <c r="U10" i="3"/>
  <c r="W10" i="3"/>
  <c r="X10" i="3"/>
  <c r="E11" i="3"/>
  <c r="H11" i="3"/>
  <c r="M11" i="3"/>
  <c r="O11" i="3"/>
  <c r="P11" i="3"/>
  <c r="U11" i="3"/>
  <c r="W11" i="3"/>
  <c r="X11" i="3"/>
  <c r="E12" i="3"/>
  <c r="G12" i="3" s="1"/>
  <c r="H12" i="3"/>
  <c r="M12" i="3"/>
  <c r="O12" i="3" s="1"/>
  <c r="P12" i="3"/>
  <c r="U12" i="3"/>
  <c r="W12" i="3"/>
  <c r="X12" i="3"/>
  <c r="E13" i="3"/>
  <c r="G13" i="3" s="1"/>
  <c r="H13" i="3"/>
  <c r="M13" i="3"/>
  <c r="O13" i="3" s="1"/>
  <c r="P13" i="3"/>
  <c r="U13" i="3"/>
  <c r="W13" i="3"/>
  <c r="X13" i="3"/>
  <c r="E14" i="3"/>
  <c r="G14" i="3" s="1"/>
  <c r="H14" i="3"/>
  <c r="M14" i="3"/>
  <c r="O14" i="3" s="1"/>
  <c r="P14" i="3"/>
  <c r="U14" i="3"/>
  <c r="W14" i="3"/>
  <c r="X14" i="3"/>
  <c r="E15" i="3"/>
  <c r="G15" i="3" s="1"/>
  <c r="H15" i="3"/>
  <c r="M15" i="3"/>
  <c r="O15" i="3" s="1"/>
  <c r="P15" i="3"/>
  <c r="U15" i="3"/>
  <c r="W15" i="3"/>
  <c r="X15" i="3"/>
  <c r="E16" i="3"/>
  <c r="G16" i="3" s="1"/>
  <c r="H16" i="3"/>
  <c r="M16" i="3"/>
  <c r="O16" i="3" s="1"/>
  <c r="P16" i="3"/>
  <c r="U16" i="3"/>
  <c r="W16" i="3"/>
  <c r="X16" i="3"/>
  <c r="E17" i="3"/>
  <c r="G17" i="3" s="1"/>
  <c r="H17" i="3"/>
  <c r="M17" i="3"/>
  <c r="O17" i="3" s="1"/>
  <c r="P17" i="3"/>
  <c r="U17" i="3"/>
  <c r="W17" i="3"/>
  <c r="X17" i="3"/>
  <c r="E18" i="3"/>
  <c r="G18" i="3" s="1"/>
  <c r="H18" i="3"/>
  <c r="M18" i="3"/>
  <c r="O18" i="3" s="1"/>
  <c r="P18" i="3"/>
  <c r="U18" i="3"/>
  <c r="W18" i="3"/>
  <c r="X18" i="3"/>
  <c r="E19" i="3"/>
  <c r="G19" i="3" s="1"/>
  <c r="H19" i="3"/>
  <c r="M19" i="3"/>
  <c r="O19" i="3" s="1"/>
  <c r="P19" i="3"/>
  <c r="U19" i="3"/>
  <c r="W19" i="3"/>
  <c r="X19" i="3"/>
  <c r="E20" i="3"/>
  <c r="G20" i="3" s="1"/>
  <c r="H20" i="3"/>
  <c r="M20" i="3"/>
  <c r="O20" i="3" s="1"/>
  <c r="P20" i="3"/>
  <c r="U20" i="3"/>
  <c r="W20" i="3"/>
  <c r="X20" i="3"/>
  <c r="E21" i="3"/>
  <c r="G21" i="3" s="1"/>
  <c r="H21" i="3"/>
  <c r="M21" i="3"/>
  <c r="O21" i="3" s="1"/>
  <c r="P21" i="3"/>
  <c r="U21" i="3"/>
  <c r="W21" i="3"/>
  <c r="X21" i="3"/>
  <c r="E22" i="3"/>
  <c r="G22" i="3" s="1"/>
  <c r="H22" i="3"/>
  <c r="M22" i="3"/>
  <c r="O22" i="3" s="1"/>
  <c r="P22" i="3"/>
  <c r="U22" i="3"/>
  <c r="W22" i="3"/>
  <c r="X22" i="3"/>
  <c r="E23" i="3"/>
  <c r="G23" i="3" s="1"/>
  <c r="H23" i="3"/>
  <c r="M23" i="3"/>
  <c r="O23" i="3" s="1"/>
  <c r="P23" i="3"/>
  <c r="U23" i="3"/>
  <c r="W23" i="3"/>
  <c r="X23" i="3"/>
  <c r="E24" i="3"/>
  <c r="G24" i="3" s="1"/>
  <c r="H24" i="3"/>
  <c r="M24" i="3"/>
  <c r="O24" i="3" s="1"/>
  <c r="P24" i="3"/>
  <c r="U24" i="3"/>
  <c r="W24" i="3"/>
  <c r="X24" i="3"/>
  <c r="E25" i="3"/>
  <c r="G25" i="3" s="1"/>
  <c r="H25" i="3"/>
  <c r="M25" i="3"/>
  <c r="O25" i="3" s="1"/>
  <c r="P25" i="3"/>
  <c r="U25" i="3"/>
  <c r="W25" i="3"/>
  <c r="X25" i="3"/>
  <c r="E26" i="3"/>
  <c r="G26" i="3" s="1"/>
  <c r="H26" i="3"/>
  <c r="M26" i="3"/>
  <c r="O26" i="3" s="1"/>
  <c r="P26" i="3"/>
  <c r="U26" i="3"/>
  <c r="W26" i="3"/>
  <c r="X26" i="3"/>
  <c r="E27" i="3"/>
  <c r="G27" i="3" s="1"/>
  <c r="H27" i="3"/>
  <c r="M27" i="3"/>
  <c r="O27" i="3" s="1"/>
  <c r="P27" i="3"/>
  <c r="U27" i="3"/>
  <c r="W27" i="3"/>
  <c r="X27" i="3"/>
  <c r="E28" i="3"/>
  <c r="G28" i="3" s="1"/>
  <c r="H28" i="3"/>
  <c r="M28" i="3"/>
  <c r="O28" i="3" s="1"/>
  <c r="P28" i="3"/>
  <c r="U28" i="3"/>
  <c r="W28" i="3"/>
  <c r="X28" i="3"/>
  <c r="E29" i="3"/>
  <c r="G29" i="3" s="1"/>
  <c r="H29" i="3"/>
  <c r="M29" i="3"/>
  <c r="O29" i="3" s="1"/>
  <c r="P29" i="3"/>
  <c r="U29" i="3"/>
  <c r="W29" i="3"/>
  <c r="X29" i="3"/>
  <c r="B30" i="3"/>
  <c r="C30" i="3"/>
  <c r="J30" i="3"/>
  <c r="K30" i="3"/>
  <c r="R30" i="3"/>
  <c r="S30" i="3"/>
  <c r="R37" i="3"/>
  <c r="E10" i="4"/>
  <c r="G10" i="4"/>
  <c r="H10" i="4"/>
  <c r="M10" i="4"/>
  <c r="O10" i="4" s="1"/>
  <c r="P10" i="4"/>
  <c r="U10" i="4"/>
  <c r="W10" i="4"/>
  <c r="X10" i="4"/>
  <c r="E11" i="4"/>
  <c r="G11" i="4"/>
  <c r="H11" i="4"/>
  <c r="M11" i="4"/>
  <c r="O11" i="4" s="1"/>
  <c r="P11" i="4"/>
  <c r="U11" i="4"/>
  <c r="W11" i="4"/>
  <c r="X11" i="4"/>
  <c r="E12" i="4"/>
  <c r="H12" i="4"/>
  <c r="M12" i="4"/>
  <c r="O12" i="4" s="1"/>
  <c r="P12" i="4"/>
  <c r="U12" i="4"/>
  <c r="W12" i="4"/>
  <c r="X12" i="4"/>
  <c r="E13" i="4"/>
  <c r="G13" i="4" s="1"/>
  <c r="H13" i="4"/>
  <c r="M13" i="4"/>
  <c r="O13" i="4" s="1"/>
  <c r="P13" i="4"/>
  <c r="U13" i="4"/>
  <c r="W13" i="4"/>
  <c r="X13" i="4"/>
  <c r="E14" i="4"/>
  <c r="G14" i="4" s="1"/>
  <c r="H14" i="4"/>
  <c r="M14" i="4"/>
  <c r="O14" i="4"/>
  <c r="P14" i="4"/>
  <c r="U14" i="4"/>
  <c r="W14" i="4"/>
  <c r="X14" i="4"/>
  <c r="E15" i="4"/>
  <c r="G15" i="4"/>
  <c r="H15" i="4"/>
  <c r="M15" i="4"/>
  <c r="O15" i="4" s="1"/>
  <c r="P15" i="4"/>
  <c r="U15" i="4"/>
  <c r="W15" i="4"/>
  <c r="X15" i="4"/>
  <c r="E16" i="4"/>
  <c r="G16" i="4"/>
  <c r="H16" i="4"/>
  <c r="M16" i="4"/>
  <c r="O16" i="4" s="1"/>
  <c r="P16" i="4"/>
  <c r="U16" i="4"/>
  <c r="W16" i="4"/>
  <c r="X16" i="4"/>
  <c r="E17" i="4"/>
  <c r="G17" i="4" s="1"/>
  <c r="H17" i="4"/>
  <c r="M17" i="4"/>
  <c r="O17" i="4"/>
  <c r="P17" i="4"/>
  <c r="U17" i="4"/>
  <c r="W17" i="4"/>
  <c r="X17" i="4"/>
  <c r="E18" i="4"/>
  <c r="G18" i="4"/>
  <c r="H18" i="4"/>
  <c r="M18" i="4"/>
  <c r="O18" i="4" s="1"/>
  <c r="P18" i="4"/>
  <c r="U18" i="4"/>
  <c r="W18" i="4"/>
  <c r="X18" i="4"/>
  <c r="E19" i="4"/>
  <c r="G19" i="4" s="1"/>
  <c r="H19" i="4"/>
  <c r="M19" i="4"/>
  <c r="O19" i="4"/>
  <c r="P19" i="4"/>
  <c r="U19" i="4"/>
  <c r="W19" i="4"/>
  <c r="X19" i="4"/>
  <c r="E20" i="4"/>
  <c r="G20" i="4"/>
  <c r="H20" i="4"/>
  <c r="M20" i="4"/>
  <c r="O20" i="4" s="1"/>
  <c r="P20" i="4"/>
  <c r="U20" i="4"/>
  <c r="W20" i="4"/>
  <c r="X20" i="4"/>
  <c r="E21" i="4"/>
  <c r="G21" i="4" s="1"/>
  <c r="H21" i="4"/>
  <c r="M21" i="4"/>
  <c r="O21" i="4"/>
  <c r="P21" i="4"/>
  <c r="U21" i="4"/>
  <c r="W21" i="4"/>
  <c r="X21" i="4"/>
  <c r="E22" i="4"/>
  <c r="G22" i="4"/>
  <c r="H22" i="4"/>
  <c r="M22" i="4"/>
  <c r="O22" i="4" s="1"/>
  <c r="P22" i="4"/>
  <c r="U22" i="4"/>
  <c r="W22" i="4"/>
  <c r="X22" i="4"/>
  <c r="E23" i="4"/>
  <c r="G23" i="4" s="1"/>
  <c r="H23" i="4"/>
  <c r="M23" i="4"/>
  <c r="O23" i="4"/>
  <c r="P23" i="4"/>
  <c r="U23" i="4"/>
  <c r="W23" i="4"/>
  <c r="X23" i="4"/>
  <c r="E24" i="4"/>
  <c r="G24" i="4"/>
  <c r="H24" i="4"/>
  <c r="M24" i="4"/>
  <c r="O24" i="4" s="1"/>
  <c r="P24" i="4"/>
  <c r="U24" i="4"/>
  <c r="W24" i="4"/>
  <c r="X24" i="4"/>
  <c r="E25" i="4"/>
  <c r="G25" i="4" s="1"/>
  <c r="H25" i="4"/>
  <c r="M25" i="4"/>
  <c r="O25" i="4"/>
  <c r="P25" i="4"/>
  <c r="U25" i="4"/>
  <c r="W25" i="4"/>
  <c r="X25" i="4"/>
  <c r="E26" i="4"/>
  <c r="G26" i="4"/>
  <c r="H26" i="4"/>
  <c r="M26" i="4"/>
  <c r="O26" i="4" s="1"/>
  <c r="P26" i="4"/>
  <c r="U26" i="4"/>
  <c r="W26" i="4"/>
  <c r="X26" i="4"/>
  <c r="E27" i="4"/>
  <c r="G27" i="4" s="1"/>
  <c r="H27" i="4"/>
  <c r="M27" i="4"/>
  <c r="O27" i="4"/>
  <c r="P27" i="4"/>
  <c r="U27" i="4"/>
  <c r="W27" i="4"/>
  <c r="X27" i="4"/>
  <c r="E28" i="4"/>
  <c r="G28" i="4"/>
  <c r="H28" i="4"/>
  <c r="M28" i="4"/>
  <c r="O28" i="4" s="1"/>
  <c r="P28" i="4"/>
  <c r="U28" i="4"/>
  <c r="W28" i="4"/>
  <c r="X28" i="4"/>
  <c r="E29" i="4"/>
  <c r="G29" i="4" s="1"/>
  <c r="H29" i="4"/>
  <c r="M29" i="4"/>
  <c r="O29" i="4"/>
  <c r="P29" i="4"/>
  <c r="U29" i="4"/>
  <c r="W29" i="4"/>
  <c r="X29" i="4"/>
  <c r="B30" i="4"/>
  <c r="C30" i="4"/>
  <c r="J30" i="4"/>
  <c r="K32" i="4" s="1"/>
  <c r="K30" i="4"/>
  <c r="R30" i="4"/>
  <c r="S30" i="4"/>
  <c r="R35" i="4"/>
  <c r="R36" i="4"/>
  <c r="G11" i="3"/>
  <c r="O10" i="2"/>
  <c r="M30" i="9" l="1"/>
  <c r="E30" i="4"/>
  <c r="W30" i="3"/>
  <c r="U30" i="2"/>
  <c r="H30" i="1"/>
  <c r="U30" i="1"/>
  <c r="G30" i="9"/>
  <c r="O30" i="3"/>
  <c r="W30" i="2"/>
  <c r="H30" i="2"/>
  <c r="W30" i="1"/>
  <c r="U30" i="4"/>
  <c r="O30" i="4"/>
  <c r="K32" i="3"/>
  <c r="U30" i="3"/>
  <c r="G30" i="3"/>
  <c r="G34" i="3" s="1"/>
  <c r="P30" i="2"/>
  <c r="K32" i="1"/>
  <c r="P30" i="1"/>
  <c r="R38" i="1" s="1"/>
  <c r="R40" i="1" s="1"/>
  <c r="E30" i="1"/>
  <c r="W30" i="9"/>
  <c r="O30" i="2"/>
  <c r="W30" i="4"/>
  <c r="E30" i="3"/>
  <c r="X30" i="2"/>
  <c r="X30" i="1"/>
  <c r="O30" i="9"/>
  <c r="O30" i="1"/>
  <c r="R37" i="2"/>
  <c r="R39" i="2" s="1"/>
  <c r="G30" i="2"/>
  <c r="G34" i="2" s="1"/>
  <c r="G34" i="9"/>
  <c r="M30" i="3"/>
  <c r="E32" i="3" s="1"/>
  <c r="E30" i="9"/>
  <c r="E32" i="9" s="1"/>
  <c r="E30" i="2"/>
  <c r="G12" i="4"/>
  <c r="G30" i="4" s="1"/>
  <c r="G34" i="4" s="1"/>
  <c r="M30" i="1"/>
  <c r="E32" i="1" s="1"/>
  <c r="G10" i="1"/>
  <c r="G30" i="1" s="1"/>
  <c r="M30" i="2"/>
  <c r="M30" i="4"/>
  <c r="E32" i="4" s="1"/>
  <c r="J32" i="10"/>
  <c r="K32" i="10"/>
  <c r="P30" i="10"/>
  <c r="X30" i="10"/>
  <c r="W30" i="10"/>
  <c r="H30" i="10"/>
  <c r="U30" i="10"/>
  <c r="O30" i="10"/>
  <c r="M30" i="10"/>
  <c r="G30" i="10"/>
  <c r="E30" i="10"/>
  <c r="X30" i="3"/>
  <c r="P30" i="3"/>
  <c r="H30" i="3"/>
  <c r="X30" i="4"/>
  <c r="P30" i="4"/>
  <c r="H30" i="4"/>
  <c r="X30" i="9"/>
  <c r="P30" i="9"/>
  <c r="H30" i="9"/>
  <c r="G35" i="3" l="1"/>
  <c r="G36" i="3" s="1"/>
  <c r="E32" i="2"/>
  <c r="G34" i="1"/>
  <c r="W39" i="1" s="1"/>
  <c r="G35" i="4"/>
  <c r="G36" i="4"/>
  <c r="G35" i="9"/>
  <c r="G36" i="9" s="1"/>
  <c r="W40" i="9" s="1"/>
  <c r="W39" i="2"/>
  <c r="G35" i="2"/>
  <c r="G36" i="2" s="1"/>
  <c r="W40" i="2" s="1"/>
  <c r="G34" i="10"/>
  <c r="R38" i="10"/>
  <c r="R40" i="10" s="1"/>
  <c r="E32" i="10"/>
  <c r="R38" i="3"/>
  <c r="R40" i="3" s="1"/>
  <c r="W39" i="3" s="1"/>
  <c r="R37" i="4"/>
  <c r="R39" i="4" s="1"/>
  <c r="W39" i="4" s="1"/>
  <c r="R38" i="9"/>
  <c r="R40" i="9" s="1"/>
  <c r="W39" i="9" s="1"/>
  <c r="G35" i="1" l="1"/>
  <c r="G36" i="1" s="1"/>
  <c r="W40" i="1" s="1"/>
  <c r="G35" i="10"/>
  <c r="W39" i="10" s="1"/>
  <c r="W40" i="4"/>
  <c r="W41" i="10" l="1"/>
  <c r="W40" i="10" s="1"/>
</calcChain>
</file>

<file path=xl/sharedStrings.xml><?xml version="1.0" encoding="utf-8"?>
<sst xmlns="http://schemas.openxmlformats.org/spreadsheetml/2006/main" count="581" uniqueCount="124">
  <si>
    <t>MARKÄGARE:</t>
  </si>
  <si>
    <t>FASTIGHET :</t>
  </si>
  <si>
    <t>Brh</t>
  </si>
  <si>
    <t>TALL</t>
  </si>
  <si>
    <t>GRAN</t>
  </si>
  <si>
    <t>LÖV</t>
  </si>
  <si>
    <t>diam</t>
  </si>
  <si>
    <t>Antal</t>
  </si>
  <si>
    <t>Kub.</t>
  </si>
  <si>
    <t>Volym</t>
  </si>
  <si>
    <t>Kr/</t>
  </si>
  <si>
    <t>Summa</t>
  </si>
  <si>
    <t>cm</t>
  </si>
  <si>
    <t>st</t>
  </si>
  <si>
    <t>skad.</t>
  </si>
  <si>
    <t>tal</t>
  </si>
  <si>
    <t>m3f</t>
  </si>
  <si>
    <t>Kr</t>
  </si>
  <si>
    <t>Virkesvolym totalt :</t>
  </si>
  <si>
    <t>m3fub</t>
  </si>
  <si>
    <t>Antal träd :</t>
  </si>
  <si>
    <t>Ungskog,antal träd :</t>
  </si>
  <si>
    <t>VIRKESVÄRDE:</t>
  </si>
  <si>
    <t>ÖVRIGT :</t>
  </si>
  <si>
    <t>MOMS 25%:</t>
  </si>
  <si>
    <t>Flyttväg, meter :</t>
  </si>
  <si>
    <t>(1 kr/meter)</t>
  </si>
  <si>
    <t>SUMMA VIRKESVÄRDE :</t>
  </si>
  <si>
    <t>Antal borrhål :</t>
  </si>
  <si>
    <t>Ungskog :</t>
  </si>
  <si>
    <t>Anteckningar :</t>
  </si>
  <si>
    <t>Skrapskador :</t>
  </si>
  <si>
    <t>Plantskog :</t>
  </si>
  <si>
    <t>S:a ( exkl moms) :</t>
  </si>
  <si>
    <t>Kronor</t>
  </si>
  <si>
    <t>SUMMA ÖVRIGT :</t>
  </si>
  <si>
    <t>TOTALT:</t>
  </si>
  <si>
    <r>
      <t>Plantskog, skadad areal, M</t>
    </r>
    <r>
      <rPr>
        <vertAlign val="super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 xml:space="preserve"> :</t>
    </r>
  </si>
  <si>
    <t>400 kr/borrplats</t>
  </si>
  <si>
    <t>Henrik Åslund</t>
  </si>
  <si>
    <t>(SCA s prislista/VMF Nordsberäkningar/Utfall)</t>
  </si>
  <si>
    <t>(SCAs prislista/VMF Nords beräkningar/Utfall)</t>
  </si>
  <si>
    <t xml:space="preserve">                                                </t>
  </si>
  <si>
    <t>Mellanskogs prislista/VMF Qubera/Utfall</t>
  </si>
  <si>
    <t>Skadereglering Kax/Moränprov Norra Sverige</t>
  </si>
  <si>
    <t>MellanSverige</t>
  </si>
  <si>
    <t>Skadereglering Kax/Moränprov</t>
  </si>
  <si>
    <t>Undersök.tillstånd</t>
  </si>
  <si>
    <t>Konto</t>
  </si>
  <si>
    <t>Prislistan gäller från 2011-04-01</t>
  </si>
  <si>
    <t>SAJ/no11034</t>
  </si>
  <si>
    <t>Protek</t>
  </si>
  <si>
    <t>Sandberg</t>
  </si>
  <si>
    <t>UGZ/F26/ Erik Lundstam</t>
  </si>
  <si>
    <t>2011-09-07</t>
  </si>
  <si>
    <t>Kax 11T / 11910</t>
  </si>
  <si>
    <t>Bastutjärn</t>
  </si>
  <si>
    <t>UGC/ F08/ Juhani Nylander</t>
  </si>
  <si>
    <t>2011-11-14</t>
  </si>
  <si>
    <t>Borr VVS</t>
  </si>
  <si>
    <t>Maria Stenberg  Bjurträsk 166   935 93 Norsjö  1/3</t>
  </si>
  <si>
    <t>Folke Nilsson  Orkestervägen 94  Lgh 1202   931 46 Skellefteå  1/3</t>
  </si>
  <si>
    <t>Bo Nilsson  Lars-Samuelsgatan 26  941 46 Piteå  1/3</t>
  </si>
  <si>
    <t>Karlbrännan 1:1</t>
  </si>
  <si>
    <t>Rörträsk 1009</t>
  </si>
  <si>
    <t>(2 kr/meter)</t>
  </si>
  <si>
    <t>200 kr/borrplats</t>
  </si>
  <si>
    <t>600 kr/borrplats</t>
  </si>
  <si>
    <t>Skadereglering Kärnborr/RC  Norra Sverige</t>
  </si>
  <si>
    <t>GAMLA !!</t>
  </si>
  <si>
    <t>Tillägg: x 25%</t>
  </si>
  <si>
    <t>Skadereglering Kax 2013 Norra Sverige</t>
  </si>
  <si>
    <t>Prislistan gäller från 2014-04-01</t>
  </si>
  <si>
    <t>2014-04-23</t>
  </si>
  <si>
    <t>Prislistan gäller från 2014-02-01</t>
  </si>
  <si>
    <t>2014-04-01</t>
  </si>
  <si>
    <t>Prislistan gäller från 2014-01-01</t>
  </si>
  <si>
    <t>2014-03-18</t>
  </si>
  <si>
    <t>Undersökningstillstånd:</t>
  </si>
  <si>
    <t>Skadereglering Kärnborr/RC  MellanSverige</t>
  </si>
  <si>
    <t>Claims Settlement Core Drilling/RC  Northern Sweden</t>
  </si>
  <si>
    <t>LANDOWNER:</t>
  </si>
  <si>
    <t>PROPERTY:</t>
  </si>
  <si>
    <t>Exploration permit/exploration work:</t>
  </si>
  <si>
    <t>in</t>
  </si>
  <si>
    <t>PINE</t>
  </si>
  <si>
    <t>SPRUCE</t>
  </si>
  <si>
    <t>BROAD-LEAF</t>
  </si>
  <si>
    <t>Total</t>
  </si>
  <si>
    <t>TOTAL OTHER:</t>
  </si>
  <si>
    <t>Notes:</t>
  </si>
  <si>
    <t>Price list updated based on timber price list no. XXXX-XX</t>
  </si>
  <si>
    <t>Price list effective from 01.03.20XX inclusive.</t>
  </si>
  <si>
    <t>Total timber volume:</t>
  </si>
  <si>
    <t>TIMBER VALUE:</t>
  </si>
  <si>
    <t>VAT AT 25%:</t>
  </si>
  <si>
    <t>TOTAL TIMBER VALUE:</t>
  </si>
  <si>
    <t>OTHER:</t>
  </si>
  <si>
    <t>(SEK 2/metre)</t>
  </si>
  <si>
    <t>SEK 600/drilling site</t>
  </si>
  <si>
    <t>Young forest:</t>
  </si>
  <si>
    <t>Bark damage:</t>
  </si>
  <si>
    <t>Recently planted forest:</t>
  </si>
  <si>
    <t>Young forest, no. of trees:</t>
  </si>
  <si>
    <t>No. of trees:</t>
  </si>
  <si>
    <t>SEK</t>
  </si>
  <si>
    <t>GRAND TOTAL:</t>
  </si>
  <si>
    <t>Total (incl. VAT):</t>
  </si>
  <si>
    <t>Supplement: x 25%</t>
  </si>
  <si>
    <t>SEK/</t>
  </si>
  <si>
    <t>dam.</t>
  </si>
  <si>
    <t>Volume</t>
  </si>
  <si>
    <t>No. of</t>
  </si>
  <si>
    <t>trees</t>
  </si>
  <si>
    <t>No.</t>
  </si>
  <si>
    <t>m3ub</t>
  </si>
  <si>
    <r>
      <t>Recently planted forest, damaged area, m</t>
    </r>
    <r>
      <rPr>
        <vertAlign val="superscript"/>
        <sz val="10"/>
        <color theme="1" tint="4.9989318521683403E-2"/>
        <rFont val="Arial"/>
        <family val="2"/>
      </rPr>
      <t>2</t>
    </r>
    <r>
      <rPr>
        <sz val="10"/>
        <color theme="1" tint="4.9989318521683403E-2"/>
        <rFont val="Arial"/>
        <family val="2"/>
      </rPr>
      <t xml:space="preserve"> :</t>
    </r>
  </si>
  <si>
    <t>No. of drill holes:</t>
  </si>
  <si>
    <t>Transport route, metres:</t>
  </si>
  <si>
    <t>Cub.</t>
  </si>
  <si>
    <t>ratio</t>
  </si>
  <si>
    <t>Vol.</t>
  </si>
  <si>
    <t>dbh</t>
  </si>
  <si>
    <t>A 25% supplement is added to the compensation to adjust the compensation to the level applied in cases of expropriation.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</si>
</sst>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m/dd/yy"/>
  </numFmts>
  <fonts count="6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Helv"/>
    </font>
    <font>
      <sz val="10"/>
      <color indexed="10"/>
      <name val="Helv"/>
    </font>
    <font>
      <sz val="10"/>
      <color indexed="18"/>
      <name val="Arial"/>
      <family val="2"/>
    </font>
    <font>
      <sz val="10"/>
      <color indexed="18"/>
      <name val="Helv"/>
    </font>
    <font>
      <b/>
      <sz val="12"/>
      <color indexed="8"/>
      <name val="Helv"/>
    </font>
    <font>
      <sz val="10"/>
      <color indexed="8"/>
      <name val="Arial"/>
      <family val="2"/>
    </font>
    <font>
      <b/>
      <sz val="10"/>
      <color indexed="8"/>
      <name val="Helv"/>
    </font>
    <font>
      <b/>
      <sz val="10"/>
      <color indexed="8"/>
      <name val="Arial"/>
      <family val="2"/>
    </font>
    <font>
      <sz val="10"/>
      <color indexed="8"/>
      <name val="Helv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i/>
      <sz val="8"/>
      <color indexed="18"/>
      <name val="Helvetica"/>
      <family val="2"/>
    </font>
    <font>
      <sz val="10"/>
      <color indexed="60"/>
      <name val="Arial"/>
      <family val="2"/>
    </font>
    <font>
      <b/>
      <sz val="10"/>
      <color indexed="60"/>
      <name val="Helv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Helv"/>
    </font>
    <font>
      <b/>
      <i/>
      <sz val="8"/>
      <name val="Arial"/>
      <family val="2"/>
    </font>
    <font>
      <sz val="8"/>
      <name val="Helvetica"/>
    </font>
    <font>
      <b/>
      <sz val="8"/>
      <name val="Helvetica"/>
    </font>
    <font>
      <b/>
      <sz val="10"/>
      <name val="Helv"/>
    </font>
    <font>
      <sz val="10"/>
      <name val="Arial"/>
      <family val="2"/>
    </font>
    <font>
      <sz val="10"/>
      <name val="Helv"/>
    </font>
    <font>
      <sz val="9"/>
      <name val="Arial"/>
      <family val="2"/>
    </font>
    <font>
      <vertAlign val="superscript"/>
      <sz val="10"/>
      <color indexed="18"/>
      <name val="Arial"/>
      <family val="2"/>
    </font>
    <font>
      <i/>
      <sz val="10"/>
      <color indexed="10"/>
      <name val="Helv"/>
    </font>
    <font>
      <sz val="12"/>
      <color indexed="8"/>
      <name val="Helv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color indexed="8"/>
      <name val="Helv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10"/>
      <color indexed="8"/>
      <name val="Helv"/>
    </font>
    <font>
      <sz val="8"/>
      <color indexed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Helv"/>
    </font>
    <font>
      <i/>
      <sz val="11"/>
      <color indexed="10"/>
      <name val="Helv"/>
    </font>
    <font>
      <b/>
      <sz val="11"/>
      <color indexed="8"/>
      <name val="Arial"/>
      <family val="2"/>
    </font>
    <font>
      <b/>
      <sz val="11"/>
      <name val="Helv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theme="1"/>
      <name val="Helv"/>
    </font>
    <font>
      <b/>
      <sz val="9"/>
      <color rgb="FFFF0000"/>
      <name val="Arial"/>
      <family val="2"/>
    </font>
    <font>
      <b/>
      <sz val="11"/>
      <color rgb="FFFF0000"/>
      <name val="Helv"/>
    </font>
    <font>
      <sz val="10"/>
      <color rgb="FFFF0000"/>
      <name val="Arial"/>
      <family val="2"/>
    </font>
    <font>
      <b/>
      <sz val="8"/>
      <color rgb="FFFF0000"/>
      <name val="Helvetica"/>
    </font>
    <font>
      <b/>
      <sz val="10"/>
      <color rgb="FFFF0000"/>
      <name val="Arial"/>
      <family val="2"/>
    </font>
    <font>
      <b/>
      <i/>
      <sz val="10"/>
      <color indexed="8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vertAlign val="superscript"/>
      <sz val="10"/>
      <color theme="1" tint="4.9989318521683403E-2"/>
      <name val="Arial"/>
      <family val="2"/>
    </font>
    <font>
      <i/>
      <sz val="10"/>
      <color theme="1" tint="4.9989318521683403E-2"/>
      <name val="Arial"/>
      <family val="2"/>
    </font>
    <font>
      <b/>
      <i/>
      <sz val="10"/>
      <color theme="1" tint="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3">
    <xf numFmtId="0" fontId="0" fillId="0" borderId="0" xfId="0"/>
    <xf numFmtId="0" fontId="8" fillId="2" borderId="0" xfId="0" applyNumberFormat="1" applyFont="1" applyFill="1"/>
    <xf numFmtId="0" fontId="9" fillId="2" borderId="0" xfId="0" applyFont="1" applyFill="1"/>
    <xf numFmtId="0" fontId="3" fillId="2" borderId="0" xfId="0" applyFont="1" applyFill="1"/>
    <xf numFmtId="2" fontId="3" fillId="2" borderId="0" xfId="0" applyNumberFormat="1" applyFont="1" applyFill="1"/>
    <xf numFmtId="0" fontId="3" fillId="2" borderId="0" xfId="0" applyNumberFormat="1" applyFont="1" applyFill="1"/>
    <xf numFmtId="0" fontId="3" fillId="2" borderId="0" xfId="0" applyNumberFormat="1" applyFont="1" applyFill="1" applyAlignment="1">
      <alignment horizontal="center"/>
    </xf>
    <xf numFmtId="0" fontId="17" fillId="2" borderId="0" xfId="0" applyNumberFormat="1" applyFont="1" applyFill="1" applyBorder="1"/>
    <xf numFmtId="0" fontId="10" fillId="2" borderId="1" xfId="0" applyNumberFormat="1" applyFont="1" applyFill="1" applyBorder="1"/>
    <xf numFmtId="1" fontId="3" fillId="2" borderId="0" xfId="0" applyNumberFormat="1" applyFont="1" applyFill="1" applyBorder="1"/>
    <xf numFmtId="0" fontId="3" fillId="2" borderId="0" xfId="0" applyFont="1" applyFill="1" applyBorder="1"/>
    <xf numFmtId="0" fontId="17" fillId="2" borderId="2" xfId="0" applyNumberFormat="1" applyFont="1" applyFill="1" applyBorder="1"/>
    <xf numFmtId="2" fontId="3" fillId="2" borderId="0" xfId="0" applyNumberFormat="1" applyFont="1" applyFill="1" applyBorder="1"/>
    <xf numFmtId="0" fontId="11" fillId="2" borderId="3" xfId="0" applyNumberFormat="1" applyFont="1" applyFill="1" applyBorder="1"/>
    <xf numFmtId="0" fontId="13" fillId="2" borderId="3" xfId="0" applyNumberFormat="1" applyFont="1" applyFill="1" applyBorder="1"/>
    <xf numFmtId="0" fontId="13" fillId="2" borderId="3" xfId="0" applyNumberFormat="1" applyFont="1" applyFill="1" applyBorder="1" applyAlignment="1">
      <alignment horizontal="right"/>
    </xf>
    <xf numFmtId="0" fontId="18" fillId="2" borderId="4" xfId="0" applyNumberFormat="1" applyFont="1" applyFill="1" applyBorder="1"/>
    <xf numFmtId="0" fontId="10" fillId="2" borderId="5" xfId="0" applyNumberFormat="1" applyFont="1" applyFill="1" applyBorder="1"/>
    <xf numFmtId="0" fontId="18" fillId="2" borderId="6" xfId="0" applyNumberFormat="1" applyFont="1" applyFill="1" applyBorder="1"/>
    <xf numFmtId="0" fontId="10" fillId="2" borderId="7" xfId="0" applyNumberFormat="1" applyFont="1" applyFill="1" applyBorder="1"/>
    <xf numFmtId="0" fontId="18" fillId="2" borderId="8" xfId="0" applyNumberFormat="1" applyFont="1" applyFill="1" applyBorder="1"/>
    <xf numFmtId="0" fontId="10" fillId="2" borderId="9" xfId="0" applyNumberFormat="1" applyFont="1" applyFill="1" applyBorder="1"/>
    <xf numFmtId="0" fontId="18" fillId="2" borderId="10" xfId="0" applyNumberFormat="1" applyFont="1" applyFill="1" applyBorder="1"/>
    <xf numFmtId="0" fontId="12" fillId="2" borderId="11" xfId="0" applyNumberFormat="1" applyFont="1" applyFill="1" applyBorder="1"/>
    <xf numFmtId="2" fontId="15" fillId="2" borderId="0" xfId="0" applyNumberFormat="1" applyFont="1" applyFill="1" applyBorder="1"/>
    <xf numFmtId="0" fontId="9" fillId="2" borderId="12" xfId="0" applyNumberFormat="1" applyFont="1" applyFill="1" applyBorder="1"/>
    <xf numFmtId="2" fontId="14" fillId="2" borderId="0" xfId="0" applyNumberFormat="1" applyFont="1" applyFill="1" applyBorder="1"/>
    <xf numFmtId="0" fontId="6" fillId="2" borderId="13" xfId="0" applyNumberFormat="1" applyFont="1" applyFill="1" applyBorder="1"/>
    <xf numFmtId="0" fontId="6" fillId="2" borderId="13" xfId="0" applyFont="1" applyFill="1" applyBorder="1"/>
    <xf numFmtId="2" fontId="6" fillId="2" borderId="13" xfId="0" applyNumberFormat="1" applyFont="1" applyFill="1" applyBorder="1" applyAlignment="1">
      <alignment horizontal="right"/>
    </xf>
    <xf numFmtId="0" fontId="6" fillId="2" borderId="0" xfId="0" applyFont="1" applyFill="1"/>
    <xf numFmtId="0" fontId="6" fillId="2" borderId="14" xfId="0" applyNumberFormat="1" applyFont="1" applyFill="1" applyBorder="1"/>
    <xf numFmtId="0" fontId="7" fillId="2" borderId="14" xfId="0" applyNumberFormat="1" applyFont="1" applyFill="1" applyBorder="1"/>
    <xf numFmtId="0" fontId="7" fillId="2" borderId="0" xfId="0" applyNumberFormat="1" applyFont="1" applyFill="1" applyBorder="1"/>
    <xf numFmtId="0" fontId="6" fillId="2" borderId="13" xfId="0" applyNumberFormat="1" applyFont="1" applyFill="1" applyBorder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16" fillId="2" borderId="0" xfId="0" applyFont="1" applyFill="1"/>
    <xf numFmtId="0" fontId="9" fillId="2" borderId="15" xfId="0" applyNumberFormat="1" applyFont="1" applyFill="1" applyBorder="1"/>
    <xf numFmtId="164" fontId="9" fillId="2" borderId="16" xfId="0" applyNumberFormat="1" applyFont="1" applyFill="1" applyBorder="1"/>
    <xf numFmtId="0" fontId="9" fillId="2" borderId="16" xfId="0" applyNumberFormat="1" applyFont="1" applyFill="1" applyBorder="1"/>
    <xf numFmtId="2" fontId="9" fillId="2" borderId="16" xfId="0" applyNumberFormat="1" applyFont="1" applyFill="1" applyBorder="1"/>
    <xf numFmtId="2" fontId="19" fillId="2" borderId="16" xfId="0" applyNumberFormat="1" applyFont="1" applyFill="1" applyBorder="1"/>
    <xf numFmtId="164" fontId="9" fillId="2" borderId="17" xfId="0" applyNumberFormat="1" applyFont="1" applyFill="1" applyBorder="1"/>
    <xf numFmtId="0" fontId="9" fillId="2" borderId="17" xfId="0" applyNumberFormat="1" applyFont="1" applyFill="1" applyBorder="1"/>
    <xf numFmtId="2" fontId="9" fillId="2" borderId="17" xfId="0" applyNumberFormat="1" applyFont="1" applyFill="1" applyBorder="1"/>
    <xf numFmtId="2" fontId="19" fillId="2" borderId="17" xfId="0" applyNumberFormat="1" applyFont="1" applyFill="1" applyBorder="1"/>
    <xf numFmtId="164" fontId="9" fillId="2" borderId="18" xfId="0" applyNumberFormat="1" applyFont="1" applyFill="1" applyBorder="1"/>
    <xf numFmtId="0" fontId="9" fillId="2" borderId="18" xfId="0" applyNumberFormat="1" applyFont="1" applyFill="1" applyBorder="1"/>
    <xf numFmtId="2" fontId="9" fillId="2" borderId="18" xfId="0" applyNumberFormat="1" applyFont="1" applyFill="1" applyBorder="1"/>
    <xf numFmtId="2" fontId="19" fillId="2" borderId="18" xfId="0" applyNumberFormat="1" applyFont="1" applyFill="1" applyBorder="1"/>
    <xf numFmtId="0" fontId="9" fillId="2" borderId="0" xfId="0" applyFont="1" applyFill="1" applyBorder="1"/>
    <xf numFmtId="2" fontId="12" fillId="2" borderId="11" xfId="0" applyNumberFormat="1" applyFont="1" applyFill="1" applyBorder="1"/>
    <xf numFmtId="2" fontId="9" fillId="2" borderId="11" xfId="0" applyNumberFormat="1" applyFont="1" applyFill="1" applyBorder="1" applyProtection="1">
      <protection locked="0"/>
    </xf>
    <xf numFmtId="0" fontId="3" fillId="2" borderId="15" xfId="0" applyNumberFormat="1" applyFont="1" applyFill="1" applyBorder="1"/>
    <xf numFmtId="0" fontId="5" fillId="2" borderId="16" xfId="0" applyNumberFormat="1" applyFont="1" applyFill="1" applyBorder="1"/>
    <xf numFmtId="0" fontId="5" fillId="2" borderId="17" xfId="0" applyNumberFormat="1" applyFont="1" applyFill="1" applyBorder="1"/>
    <xf numFmtId="0" fontId="5" fillId="2" borderId="18" xfId="0" applyNumberFormat="1" applyFont="1" applyFill="1" applyBorder="1"/>
    <xf numFmtId="0" fontId="5" fillId="2" borderId="11" xfId="0" applyNumberFormat="1" applyFont="1" applyFill="1" applyBorder="1"/>
    <xf numFmtId="0" fontId="3" fillId="2" borderId="11" xfId="0" applyNumberFormat="1" applyFont="1" applyFill="1" applyBorder="1"/>
    <xf numFmtId="0" fontId="3" fillId="2" borderId="15" xfId="0" applyNumberFormat="1" applyFont="1" applyFill="1" applyBorder="1" applyAlignment="1">
      <alignment horizontal="right"/>
    </xf>
    <xf numFmtId="2" fontId="20" fillId="2" borderId="15" xfId="0" applyNumberFormat="1" applyFont="1" applyFill="1" applyBorder="1"/>
    <xf numFmtId="2" fontId="20" fillId="2" borderId="15" xfId="0" applyNumberFormat="1" applyFont="1" applyFill="1" applyBorder="1" applyAlignment="1">
      <alignment horizontal="left"/>
    </xf>
    <xf numFmtId="2" fontId="20" fillId="2" borderId="16" xfId="0" applyNumberFormat="1" applyFont="1" applyFill="1" applyBorder="1"/>
    <xf numFmtId="2" fontId="20" fillId="2" borderId="17" xfId="0" applyNumberFormat="1" applyFont="1" applyFill="1" applyBorder="1"/>
    <xf numFmtId="2" fontId="20" fillId="2" borderId="18" xfId="0" applyNumberFormat="1" applyFont="1" applyFill="1" applyBorder="1"/>
    <xf numFmtId="2" fontId="20" fillId="2" borderId="12" xfId="0" applyNumberFormat="1" applyFont="1" applyFill="1" applyBorder="1"/>
    <xf numFmtId="0" fontId="19" fillId="2" borderId="15" xfId="0" applyNumberFormat="1" applyFont="1" applyFill="1" applyBorder="1"/>
    <xf numFmtId="0" fontId="19" fillId="2" borderId="15" xfId="0" applyNumberFormat="1" applyFont="1" applyFill="1" applyBorder="1" applyAlignment="1">
      <alignment horizontal="right"/>
    </xf>
    <xf numFmtId="0" fontId="19" fillId="2" borderId="15" xfId="0" applyNumberFormat="1" applyFont="1" applyFill="1" applyBorder="1" applyAlignment="1">
      <alignment horizontal="left"/>
    </xf>
    <xf numFmtId="164" fontId="19" fillId="2" borderId="16" xfId="0" applyNumberFormat="1" applyFont="1" applyFill="1" applyBorder="1"/>
    <xf numFmtId="0" fontId="19" fillId="2" borderId="16" xfId="0" applyNumberFormat="1" applyFont="1" applyFill="1" applyBorder="1"/>
    <xf numFmtId="164" fontId="19" fillId="2" borderId="17" xfId="0" applyNumberFormat="1" applyFont="1" applyFill="1" applyBorder="1"/>
    <xf numFmtId="0" fontId="19" fillId="2" borderId="17" xfId="0" applyNumberFormat="1" applyFont="1" applyFill="1" applyBorder="1"/>
    <xf numFmtId="164" fontId="19" fillId="2" borderId="18" xfId="0" applyNumberFormat="1" applyFont="1" applyFill="1" applyBorder="1"/>
    <xf numFmtId="0" fontId="19" fillId="2" borderId="18" xfId="0" applyNumberFormat="1" applyFont="1" applyFill="1" applyBorder="1"/>
    <xf numFmtId="0" fontId="19" fillId="2" borderId="0" xfId="0" applyFont="1" applyFill="1" applyBorder="1"/>
    <xf numFmtId="2" fontId="19" fillId="2" borderId="11" xfId="0" applyNumberFormat="1" applyFont="1" applyFill="1" applyBorder="1"/>
    <xf numFmtId="0" fontId="19" fillId="2" borderId="15" xfId="0" applyFont="1" applyFill="1" applyBorder="1"/>
    <xf numFmtId="2" fontId="19" fillId="2" borderId="4" xfId="0" applyNumberFormat="1" applyFont="1" applyFill="1" applyBorder="1"/>
    <xf numFmtId="2" fontId="19" fillId="2" borderId="6" xfId="0" applyNumberFormat="1" applyFont="1" applyFill="1" applyBorder="1"/>
    <xf numFmtId="2" fontId="19" fillId="2" borderId="19" xfId="0" applyNumberFormat="1" applyFont="1" applyFill="1" applyBorder="1"/>
    <xf numFmtId="2" fontId="19" fillId="2" borderId="14" xfId="0" applyNumberFormat="1" applyFont="1" applyFill="1" applyBorder="1"/>
    <xf numFmtId="2" fontId="20" fillId="2" borderId="14" xfId="0" applyNumberFormat="1" applyFont="1" applyFill="1" applyBorder="1"/>
    <xf numFmtId="0" fontId="3" fillId="2" borderId="20" xfId="0" applyFont="1" applyFill="1" applyBorder="1"/>
    <xf numFmtId="20" fontId="3" fillId="2" borderId="20" xfId="0" applyNumberFormat="1" applyFont="1" applyFill="1" applyBorder="1"/>
    <xf numFmtId="0" fontId="10" fillId="2" borderId="21" xfId="0" applyNumberFormat="1" applyFont="1" applyFill="1" applyBorder="1"/>
    <xf numFmtId="0" fontId="3" fillId="2" borderId="21" xfId="0" applyFont="1" applyFill="1" applyBorder="1"/>
    <xf numFmtId="0" fontId="9" fillId="2" borderId="21" xfId="0" applyFont="1" applyFill="1" applyBorder="1"/>
    <xf numFmtId="0" fontId="23" fillId="2" borderId="13" xfId="0" applyFont="1" applyFill="1" applyBorder="1"/>
    <xf numFmtId="0" fontId="24" fillId="2" borderId="13" xfId="0" applyFont="1" applyFill="1" applyBorder="1"/>
    <xf numFmtId="0" fontId="1" fillId="2" borderId="13" xfId="0" applyNumberFormat="1" applyFont="1" applyFill="1" applyBorder="1"/>
    <xf numFmtId="0" fontId="2" fillId="2" borderId="13" xfId="0" applyFont="1" applyFill="1" applyBorder="1"/>
    <xf numFmtId="1" fontId="2" fillId="2" borderId="13" xfId="0" applyNumberFormat="1" applyFont="1" applyFill="1" applyBorder="1" applyAlignment="1">
      <alignment horizontal="center"/>
    </xf>
    <xf numFmtId="2" fontId="2" fillId="2" borderId="13" xfId="0" applyNumberFormat="1" applyFont="1" applyFill="1" applyBorder="1"/>
    <xf numFmtId="1" fontId="2" fillId="2" borderId="0" xfId="0" applyNumberFormat="1" applyFont="1" applyFill="1" applyAlignment="1">
      <alignment horizontal="left"/>
    </xf>
    <xf numFmtId="0" fontId="1" fillId="2" borderId="0" xfId="0" applyFont="1" applyFill="1"/>
    <xf numFmtId="0" fontId="25" fillId="2" borderId="0" xfId="0" applyNumberFormat="1" applyFont="1" applyFill="1"/>
    <xf numFmtId="0" fontId="26" fillId="2" borderId="0" xfId="0" applyFont="1" applyFill="1"/>
    <xf numFmtId="2" fontId="26" fillId="2" borderId="0" xfId="0" applyNumberFormat="1" applyFont="1" applyFill="1"/>
    <xf numFmtId="0" fontId="26" fillId="2" borderId="22" xfId="0" applyNumberFormat="1" applyFont="1" applyFill="1" applyBorder="1"/>
    <xf numFmtId="0" fontId="26" fillId="2" borderId="22" xfId="0" applyFont="1" applyFill="1" applyBorder="1"/>
    <xf numFmtId="1" fontId="26" fillId="2" borderId="22" xfId="0" applyNumberFormat="1" applyFont="1" applyFill="1" applyBorder="1" applyAlignment="1">
      <alignment horizontal="center"/>
    </xf>
    <xf numFmtId="2" fontId="26" fillId="2" borderId="22" xfId="0" applyNumberFormat="1" applyFont="1" applyFill="1" applyBorder="1"/>
    <xf numFmtId="1" fontId="26" fillId="2" borderId="0" xfId="0" applyNumberFormat="1" applyFont="1" applyFill="1" applyAlignment="1">
      <alignment horizontal="left"/>
    </xf>
    <xf numFmtId="0" fontId="26" fillId="2" borderId="13" xfId="0" applyNumberFormat="1" applyFont="1" applyFill="1" applyBorder="1"/>
    <xf numFmtId="0" fontId="25" fillId="2" borderId="13" xfId="0" applyNumberFormat="1" applyFont="1" applyFill="1" applyBorder="1"/>
    <xf numFmtId="0" fontId="26" fillId="2" borderId="13" xfId="0" applyFont="1" applyFill="1" applyBorder="1"/>
    <xf numFmtId="0" fontId="26" fillId="2" borderId="13" xfId="0" applyNumberFormat="1" applyFont="1" applyFill="1" applyBorder="1" applyAlignment="1">
      <alignment horizontal="right"/>
    </xf>
    <xf numFmtId="0" fontId="26" fillId="2" borderId="13" xfId="0" applyNumberFormat="1" applyFont="1" applyFill="1" applyBorder="1" applyAlignment="1">
      <alignment horizontal="center"/>
    </xf>
    <xf numFmtId="0" fontId="25" fillId="2" borderId="0" xfId="0" applyNumberFormat="1" applyFont="1" applyFill="1" applyBorder="1"/>
    <xf numFmtId="0" fontId="26" fillId="2" borderId="0" xfId="0" applyFont="1" applyFill="1" applyBorder="1"/>
    <xf numFmtId="1" fontId="26" fillId="2" borderId="0" xfId="0" applyNumberFormat="1" applyFont="1" applyFill="1" applyBorder="1" applyAlignment="1">
      <alignment horizontal="center"/>
    </xf>
    <xf numFmtId="1" fontId="25" fillId="2" borderId="0" xfId="0" applyNumberFormat="1" applyFont="1" applyFill="1" applyAlignment="1">
      <alignment horizontal="left"/>
    </xf>
    <xf numFmtId="0" fontId="26" fillId="2" borderId="6" xfId="0" applyFont="1" applyFill="1" applyBorder="1"/>
    <xf numFmtId="0" fontId="26" fillId="2" borderId="0" xfId="0" applyNumberFormat="1" applyFont="1" applyFill="1" applyBorder="1"/>
    <xf numFmtId="1" fontId="26" fillId="2" borderId="13" xfId="0" applyNumberFormat="1" applyFont="1" applyFill="1" applyBorder="1" applyAlignment="1">
      <alignment horizontal="center"/>
    </xf>
    <xf numFmtId="1" fontId="26" fillId="2" borderId="13" xfId="0" applyNumberFormat="1" applyFont="1" applyFill="1" applyBorder="1"/>
    <xf numFmtId="1" fontId="26" fillId="2" borderId="22" xfId="0" applyNumberFormat="1" applyFont="1" applyFill="1" applyBorder="1"/>
    <xf numFmtId="0" fontId="25" fillId="2" borderId="23" xfId="0" applyNumberFormat="1" applyFont="1" applyFill="1" applyBorder="1"/>
    <xf numFmtId="0" fontId="26" fillId="2" borderId="24" xfId="0" applyNumberFormat="1" applyFont="1" applyFill="1" applyBorder="1"/>
    <xf numFmtId="1" fontId="25" fillId="2" borderId="24" xfId="0" applyNumberFormat="1" applyFont="1" applyFill="1" applyBorder="1" applyAlignment="1">
      <alignment horizontal="center"/>
    </xf>
    <xf numFmtId="0" fontId="25" fillId="2" borderId="25" xfId="0" applyNumberFormat="1" applyFont="1" applyFill="1" applyBorder="1" applyAlignment="1">
      <alignment horizontal="left"/>
    </xf>
    <xf numFmtId="1" fontId="27" fillId="2" borderId="0" xfId="0" applyNumberFormat="1" applyFont="1" applyFill="1" applyBorder="1"/>
    <xf numFmtId="1" fontId="27" fillId="2" borderId="0" xfId="0" applyNumberFormat="1" applyFont="1" applyFill="1" applyAlignment="1">
      <alignment horizontal="left"/>
    </xf>
    <xf numFmtId="0" fontId="28" fillId="2" borderId="13" xfId="0" applyFont="1" applyFill="1" applyBorder="1"/>
    <xf numFmtId="0" fontId="28" fillId="2" borderId="0" xfId="0" applyFont="1" applyFill="1"/>
    <xf numFmtId="1" fontId="25" fillId="2" borderId="0" xfId="0" applyNumberFormat="1" applyFont="1" applyFill="1" applyBorder="1"/>
    <xf numFmtId="0" fontId="30" fillId="2" borderId="21" xfId="0" applyFont="1" applyFill="1" applyBorder="1"/>
    <xf numFmtId="0" fontId="31" fillId="2" borderId="21" xfId="0" applyNumberFormat="1" applyFont="1" applyFill="1" applyBorder="1"/>
    <xf numFmtId="0" fontId="32" fillId="2" borderId="20" xfId="0" applyFont="1" applyFill="1" applyBorder="1"/>
    <xf numFmtId="0" fontId="26" fillId="3" borderId="26" xfId="0" applyFont="1" applyFill="1" applyBorder="1" applyAlignment="1">
      <alignment horizontal="center"/>
    </xf>
    <xf numFmtId="0" fontId="26" fillId="3" borderId="27" xfId="0" applyFont="1" applyFill="1" applyBorder="1" applyAlignment="1">
      <alignment horizontal="center"/>
    </xf>
    <xf numFmtId="0" fontId="28" fillId="2" borderId="28" xfId="0" applyFont="1" applyFill="1" applyBorder="1"/>
    <xf numFmtId="0" fontId="0" fillId="2" borderId="28" xfId="0" applyFill="1" applyBorder="1"/>
    <xf numFmtId="0" fontId="16" fillId="2" borderId="0" xfId="0" applyFont="1" applyFill="1" applyProtection="1"/>
    <xf numFmtId="2" fontId="3" fillId="2" borderId="0" xfId="0" applyNumberFormat="1" applyFont="1" applyFill="1" applyProtection="1"/>
    <xf numFmtId="2" fontId="19" fillId="2" borderId="16" xfId="0" applyNumberFormat="1" applyFont="1" applyFill="1" applyBorder="1" applyProtection="1">
      <protection locked="0"/>
    </xf>
    <xf numFmtId="2" fontId="19" fillId="2" borderId="17" xfId="0" applyNumberFormat="1" applyFont="1" applyFill="1" applyBorder="1" applyProtection="1">
      <protection locked="0"/>
    </xf>
    <xf numFmtId="2" fontId="19" fillId="2" borderId="18" xfId="0" applyNumberFormat="1" applyFont="1" applyFill="1" applyBorder="1" applyProtection="1">
      <protection locked="0"/>
    </xf>
    <xf numFmtId="2" fontId="19" fillId="2" borderId="11" xfId="0" applyNumberFormat="1" applyFont="1" applyFill="1" applyBorder="1" applyProtection="1">
      <protection locked="0"/>
    </xf>
    <xf numFmtId="0" fontId="13" fillId="2" borderId="3" xfId="0" applyNumberFormat="1" applyFont="1" applyFill="1" applyBorder="1" applyAlignment="1">
      <alignment horizontal="left"/>
    </xf>
    <xf numFmtId="0" fontId="20" fillId="2" borderId="0" xfId="0" applyFont="1" applyFill="1"/>
    <xf numFmtId="0" fontId="19" fillId="0" borderId="0" xfId="0" applyFont="1" applyFill="1"/>
    <xf numFmtId="0" fontId="35" fillId="2" borderId="13" xfId="0" applyFont="1" applyFill="1" applyBorder="1"/>
    <xf numFmtId="0" fontId="37" fillId="2" borderId="0" xfId="0" applyFont="1" applyFill="1"/>
    <xf numFmtId="0" fontId="0" fillId="0" borderId="0" xfId="0" applyFill="1"/>
    <xf numFmtId="0" fontId="38" fillId="0" borderId="0" xfId="0" applyFont="1" applyFill="1"/>
    <xf numFmtId="0" fontId="39" fillId="0" borderId="0" xfId="0" applyFont="1" applyFill="1"/>
    <xf numFmtId="0" fontId="11" fillId="0" borderId="0" xfId="0" applyFont="1" applyFill="1"/>
    <xf numFmtId="0" fontId="3" fillId="0" borderId="0" xfId="0" applyFont="1" applyFill="1"/>
    <xf numFmtId="0" fontId="40" fillId="2" borderId="21" xfId="0" applyFont="1" applyFill="1" applyBorder="1"/>
    <xf numFmtId="0" fontId="9" fillId="2" borderId="20" xfId="0" applyFont="1" applyFill="1" applyBorder="1"/>
    <xf numFmtId="0" fontId="19" fillId="2" borderId="20" xfId="0" applyFont="1" applyFill="1" applyBorder="1"/>
    <xf numFmtId="0" fontId="9" fillId="2" borderId="29" xfId="0" applyFont="1" applyFill="1" applyBorder="1"/>
    <xf numFmtId="0" fontId="3" fillId="2" borderId="29" xfId="0" applyFont="1" applyFill="1" applyBorder="1"/>
    <xf numFmtId="0" fontId="37" fillId="2" borderId="29" xfId="0" applyFont="1" applyFill="1" applyBorder="1"/>
    <xf numFmtId="0" fontId="3" fillId="2" borderId="30" xfId="0" applyFont="1" applyFill="1" applyBorder="1"/>
    <xf numFmtId="0" fontId="16" fillId="2" borderId="31" xfId="0" applyFont="1" applyFill="1" applyBorder="1"/>
    <xf numFmtId="2" fontId="3" fillId="2" borderId="30" xfId="0" applyNumberFormat="1" applyFont="1" applyFill="1" applyBorder="1"/>
    <xf numFmtId="49" fontId="34" fillId="2" borderId="30" xfId="0" applyNumberFormat="1" applyFont="1" applyFill="1" applyBorder="1"/>
    <xf numFmtId="165" fontId="21" fillId="2" borderId="32" xfId="0" applyNumberFormat="1" applyFont="1" applyFill="1" applyBorder="1"/>
    <xf numFmtId="0" fontId="38" fillId="0" borderId="33" xfId="0" applyFont="1" applyFill="1" applyBorder="1"/>
    <xf numFmtId="0" fontId="38" fillId="0" borderId="34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39" fillId="2" borderId="36" xfId="0" applyFont="1" applyFill="1" applyBorder="1"/>
    <xf numFmtId="0" fontId="39" fillId="2" borderId="37" xfId="0" applyFont="1" applyFill="1" applyBorder="1"/>
    <xf numFmtId="0" fontId="41" fillId="2" borderId="37" xfId="0" applyFont="1" applyFill="1" applyBorder="1"/>
    <xf numFmtId="0" fontId="41" fillId="2" borderId="38" xfId="0" applyFont="1" applyFill="1" applyBorder="1"/>
    <xf numFmtId="0" fontId="28" fillId="0" borderId="0" xfId="0" applyFont="1" applyFill="1"/>
    <xf numFmtId="0" fontId="33" fillId="0" borderId="0" xfId="0" applyFont="1" applyFill="1" applyBorder="1"/>
    <xf numFmtId="0" fontId="28" fillId="0" borderId="0" xfId="0" applyFont="1" applyFill="1" applyBorder="1"/>
    <xf numFmtId="0" fontId="42" fillId="2" borderId="13" xfId="0" applyFont="1" applyFill="1" applyBorder="1"/>
    <xf numFmtId="0" fontId="42" fillId="2" borderId="0" xfId="0" applyFont="1" applyFill="1" applyBorder="1"/>
    <xf numFmtId="0" fontId="38" fillId="0" borderId="0" xfId="0" applyFont="1" applyFill="1" applyBorder="1"/>
    <xf numFmtId="0" fontId="19" fillId="0" borderId="0" xfId="0" applyFont="1" applyFill="1" applyBorder="1"/>
    <xf numFmtId="0" fontId="19" fillId="0" borderId="13" xfId="0" applyFont="1" applyFill="1" applyBorder="1"/>
    <xf numFmtId="0" fontId="43" fillId="0" borderId="13" xfId="0" applyFont="1" applyFill="1" applyBorder="1"/>
    <xf numFmtId="0" fontId="19" fillId="0" borderId="28" xfId="0" applyFont="1" applyFill="1" applyBorder="1"/>
    <xf numFmtId="0" fontId="39" fillId="2" borderId="0" xfId="0" applyFont="1" applyFill="1"/>
    <xf numFmtId="0" fontId="39" fillId="0" borderId="33" xfId="0" applyFont="1" applyFill="1" applyBorder="1"/>
    <xf numFmtId="0" fontId="39" fillId="0" borderId="34" xfId="0" applyFont="1" applyFill="1" applyBorder="1"/>
    <xf numFmtId="0" fontId="0" fillId="2" borderId="35" xfId="0" applyFill="1" applyBorder="1"/>
    <xf numFmtId="0" fontId="39" fillId="2" borderId="38" xfId="0" applyFont="1" applyFill="1" applyBorder="1"/>
    <xf numFmtId="0" fontId="11" fillId="2" borderId="0" xfId="0" applyFont="1" applyFill="1" applyBorder="1"/>
    <xf numFmtId="0" fontId="13" fillId="2" borderId="0" xfId="0" applyFont="1" applyFill="1"/>
    <xf numFmtId="0" fontId="39" fillId="0" borderId="0" xfId="0" applyFont="1" applyFill="1" applyBorder="1"/>
    <xf numFmtId="0" fontId="39" fillId="2" borderId="0" xfId="0" applyFont="1" applyFill="1" applyBorder="1"/>
    <xf numFmtId="0" fontId="41" fillId="2" borderId="0" xfId="0" applyFont="1" applyFill="1" applyBorder="1"/>
    <xf numFmtId="0" fontId="16" fillId="2" borderId="0" xfId="0" applyFont="1" applyFill="1" applyBorder="1" applyProtection="1"/>
    <xf numFmtId="2" fontId="3" fillId="2" borderId="0" xfId="0" applyNumberFormat="1" applyFont="1" applyFill="1" applyBorder="1" applyProtection="1"/>
    <xf numFmtId="49" fontId="22" fillId="2" borderId="0" xfId="0" applyNumberFormat="1" applyFont="1" applyFill="1" applyBorder="1"/>
    <xf numFmtId="0" fontId="3" fillId="2" borderId="0" xfId="0" applyNumberFormat="1" applyFont="1" applyFill="1" applyBorder="1"/>
    <xf numFmtId="0" fontId="11" fillId="3" borderId="31" xfId="0" applyFont="1" applyFill="1" applyBorder="1"/>
    <xf numFmtId="0" fontId="11" fillId="3" borderId="30" xfId="0" applyFont="1" applyFill="1" applyBorder="1"/>
    <xf numFmtId="0" fontId="19" fillId="3" borderId="30" xfId="0" applyFont="1" applyFill="1" applyBorder="1"/>
    <xf numFmtId="0" fontId="19" fillId="3" borderId="32" xfId="0" applyFont="1" applyFill="1" applyBorder="1"/>
    <xf numFmtId="0" fontId="3" fillId="3" borderId="32" xfId="0" applyFont="1" applyFill="1" applyBorder="1"/>
    <xf numFmtId="0" fontId="11" fillId="3" borderId="32" xfId="0" applyFont="1" applyFill="1" applyBorder="1"/>
    <xf numFmtId="0" fontId="42" fillId="3" borderId="13" xfId="0" applyFont="1" applyFill="1" applyBorder="1"/>
    <xf numFmtId="0" fontId="8" fillId="3" borderId="20" xfId="0" applyFont="1" applyFill="1" applyBorder="1"/>
    <xf numFmtId="0" fontId="36" fillId="3" borderId="20" xfId="0" applyFont="1" applyFill="1" applyBorder="1"/>
    <xf numFmtId="20" fontId="36" fillId="3" borderId="20" xfId="0" applyNumberFormat="1" applyFont="1" applyFill="1" applyBorder="1" applyAlignment="1">
      <alignment horizontal="right"/>
    </xf>
    <xf numFmtId="20" fontId="36" fillId="3" borderId="20" xfId="0" applyNumberFormat="1" applyFont="1" applyFill="1" applyBorder="1"/>
    <xf numFmtId="0" fontId="4" fillId="3" borderId="20" xfId="0" applyFont="1" applyFill="1" applyBorder="1"/>
    <xf numFmtId="0" fontId="4" fillId="3" borderId="20" xfId="0" applyNumberFormat="1" applyFont="1" applyFill="1" applyBorder="1" applyAlignment="1">
      <alignment horizontal="right"/>
    </xf>
    <xf numFmtId="20" fontId="4" fillId="3" borderId="20" xfId="0" applyNumberFormat="1" applyFont="1" applyFill="1" applyBorder="1"/>
    <xf numFmtId="0" fontId="19" fillId="3" borderId="13" xfId="0" applyFont="1" applyFill="1" applyBorder="1"/>
    <xf numFmtId="0" fontId="31" fillId="3" borderId="20" xfId="0" applyFont="1" applyFill="1" applyBorder="1"/>
    <xf numFmtId="0" fontId="28" fillId="3" borderId="13" xfId="0" applyFont="1" applyFill="1" applyBorder="1"/>
    <xf numFmtId="0" fontId="53" fillId="2" borderId="21" xfId="0" applyFont="1" applyFill="1" applyBorder="1"/>
    <xf numFmtId="0" fontId="54" fillId="2" borderId="13" xfId="0" applyFont="1" applyFill="1" applyBorder="1"/>
    <xf numFmtId="0" fontId="3" fillId="4" borderId="21" xfId="0" applyFont="1" applyFill="1" applyBorder="1"/>
    <xf numFmtId="0" fontId="9" fillId="4" borderId="16" xfId="0" applyNumberFormat="1" applyFont="1" applyFill="1" applyBorder="1"/>
    <xf numFmtId="0" fontId="9" fillId="4" borderId="17" xfId="0" applyNumberFormat="1" applyFont="1" applyFill="1" applyBorder="1"/>
    <xf numFmtId="0" fontId="9" fillId="4" borderId="18" xfId="0" applyNumberFormat="1" applyFont="1" applyFill="1" applyBorder="1"/>
    <xf numFmtId="0" fontId="19" fillId="4" borderId="16" xfId="0" applyNumberFormat="1" applyFont="1" applyFill="1" applyBorder="1"/>
    <xf numFmtId="0" fontId="19" fillId="4" borderId="17" xfId="0" applyNumberFormat="1" applyFont="1" applyFill="1" applyBorder="1"/>
    <xf numFmtId="0" fontId="19" fillId="4" borderId="39" xfId="0" applyNumberFormat="1" applyFont="1" applyFill="1" applyBorder="1"/>
    <xf numFmtId="0" fontId="11" fillId="4" borderId="0" xfId="0" applyFont="1" applyFill="1" applyBorder="1"/>
    <xf numFmtId="0" fontId="55" fillId="2" borderId="21" xfId="0" applyFont="1" applyFill="1" applyBorder="1"/>
    <xf numFmtId="0" fontId="44" fillId="4" borderId="0" xfId="0" applyFont="1" applyFill="1"/>
    <xf numFmtId="0" fontId="3" fillId="4" borderId="0" xfId="0" applyFont="1" applyFill="1"/>
    <xf numFmtId="0" fontId="46" fillId="2" borderId="0" xfId="0" applyFont="1" applyFill="1" applyBorder="1"/>
    <xf numFmtId="0" fontId="49" fillId="2" borderId="0" xfId="0" applyFont="1" applyFill="1" applyBorder="1"/>
    <xf numFmtId="0" fontId="45" fillId="5" borderId="0" xfId="0" applyFont="1" applyFill="1" applyBorder="1"/>
    <xf numFmtId="0" fontId="46" fillId="5" borderId="0" xfId="0" applyFont="1" applyFill="1" applyBorder="1"/>
    <xf numFmtId="14" fontId="46" fillId="5" borderId="0" xfId="0" applyNumberFormat="1" applyFont="1" applyFill="1" applyBorder="1"/>
    <xf numFmtId="0" fontId="47" fillId="5" borderId="21" xfId="0" applyNumberFormat="1" applyFont="1" applyFill="1" applyBorder="1"/>
    <xf numFmtId="0" fontId="48" fillId="5" borderId="21" xfId="0" applyFont="1" applyFill="1" applyBorder="1"/>
    <xf numFmtId="0" fontId="45" fillId="5" borderId="20" xfId="0" applyFont="1" applyFill="1" applyBorder="1"/>
    <xf numFmtId="0" fontId="46" fillId="5" borderId="20" xfId="0" applyFont="1" applyFill="1" applyBorder="1"/>
    <xf numFmtId="0" fontId="45" fillId="5" borderId="0" xfId="0" applyFont="1" applyFill="1"/>
    <xf numFmtId="0" fontId="46" fillId="5" borderId="29" xfId="0" applyFont="1" applyFill="1" applyBorder="1"/>
    <xf numFmtId="0" fontId="56" fillId="2" borderId="13" xfId="0" applyFont="1" applyFill="1" applyBorder="1"/>
    <xf numFmtId="0" fontId="56" fillId="2" borderId="13" xfId="0" applyNumberFormat="1" applyFont="1" applyFill="1" applyBorder="1" applyAlignment="1">
      <alignment horizontal="right"/>
    </xf>
    <xf numFmtId="0" fontId="25" fillId="5" borderId="23" xfId="0" applyNumberFormat="1" applyFont="1" applyFill="1" applyBorder="1"/>
    <xf numFmtId="0" fontId="26" fillId="5" borderId="24" xfId="0" applyNumberFormat="1" applyFont="1" applyFill="1" applyBorder="1"/>
    <xf numFmtId="1" fontId="25" fillId="5" borderId="24" xfId="0" applyNumberFormat="1" applyFont="1" applyFill="1" applyBorder="1" applyAlignment="1">
      <alignment horizontal="center"/>
    </xf>
    <xf numFmtId="0" fontId="25" fillId="5" borderId="25" xfId="0" applyNumberFormat="1" applyFont="1" applyFill="1" applyBorder="1" applyAlignment="1">
      <alignment horizontal="left"/>
    </xf>
    <xf numFmtId="0" fontId="56" fillId="2" borderId="6" xfId="0" applyFont="1" applyFill="1" applyBorder="1"/>
    <xf numFmtId="0" fontId="57" fillId="2" borderId="13" xfId="0" applyFont="1" applyFill="1" applyBorder="1"/>
    <xf numFmtId="0" fontId="58" fillId="2" borderId="31" xfId="0" applyFont="1" applyFill="1" applyBorder="1"/>
    <xf numFmtId="0" fontId="58" fillId="2" borderId="30" xfId="0" applyFont="1" applyFill="1" applyBorder="1"/>
    <xf numFmtId="0" fontId="56" fillId="2" borderId="30" xfId="0" applyFont="1" applyFill="1" applyBorder="1"/>
    <xf numFmtId="0" fontId="56" fillId="2" borderId="13" xfId="0" applyNumberFormat="1" applyFont="1" applyFill="1" applyBorder="1" applyAlignment="1">
      <alignment horizontal="center"/>
    </xf>
    <xf numFmtId="0" fontId="52" fillId="5" borderId="13" xfId="0" applyNumberFormat="1" applyFont="1" applyFill="1" applyBorder="1"/>
    <xf numFmtId="0" fontId="52" fillId="5" borderId="13" xfId="0" applyFont="1" applyFill="1" applyBorder="1"/>
    <xf numFmtId="2" fontId="52" fillId="5" borderId="13" xfId="0" applyNumberFormat="1" applyFont="1" applyFill="1" applyBorder="1" applyAlignment="1">
      <alignment horizontal="right"/>
    </xf>
    <xf numFmtId="2" fontId="19" fillId="5" borderId="11" xfId="0" applyNumberFormat="1" applyFont="1" applyFill="1" applyBorder="1"/>
    <xf numFmtId="2" fontId="12" fillId="5" borderId="11" xfId="0" applyNumberFormat="1" applyFont="1" applyFill="1" applyBorder="1"/>
    <xf numFmtId="0" fontId="50" fillId="5" borderId="21" xfId="0" applyFont="1" applyFill="1" applyBorder="1"/>
    <xf numFmtId="0" fontId="25" fillId="5" borderId="21" xfId="0" applyFont="1" applyFill="1" applyBorder="1"/>
    <xf numFmtId="0" fontId="42" fillId="5" borderId="21" xfId="0" applyFont="1" applyFill="1" applyBorder="1"/>
    <xf numFmtId="0" fontId="3" fillId="6" borderId="30" xfId="0" applyFont="1" applyFill="1" applyBorder="1"/>
    <xf numFmtId="0" fontId="11" fillId="6" borderId="31" xfId="0" applyFont="1" applyFill="1" applyBorder="1"/>
    <xf numFmtId="0" fontId="11" fillId="6" borderId="30" xfId="0" applyFont="1" applyFill="1" applyBorder="1"/>
    <xf numFmtId="0" fontId="3" fillId="6" borderId="32" xfId="0" applyFont="1" applyFill="1" applyBorder="1"/>
    <xf numFmtId="0" fontId="8" fillId="6" borderId="20" xfId="0" applyFont="1" applyFill="1" applyBorder="1"/>
    <xf numFmtId="0" fontId="36" fillId="6" borderId="20" xfId="0" applyFont="1" applyFill="1" applyBorder="1"/>
    <xf numFmtId="20" fontId="36" fillId="6" borderId="20" xfId="0" applyNumberFormat="1" applyFont="1" applyFill="1" applyBorder="1" applyAlignment="1">
      <alignment horizontal="right"/>
    </xf>
    <xf numFmtId="20" fontId="36" fillId="6" borderId="20" xfId="0" applyNumberFormat="1" applyFont="1" applyFill="1" applyBorder="1"/>
    <xf numFmtId="1" fontId="25" fillId="0" borderId="0" xfId="0" applyNumberFormat="1" applyFont="1" applyFill="1" applyBorder="1" applyAlignment="1">
      <alignment horizontal="center"/>
    </xf>
    <xf numFmtId="0" fontId="25" fillId="0" borderId="32" xfId="0" applyNumberFormat="1" applyFont="1" applyFill="1" applyBorder="1" applyAlignment="1">
      <alignment horizontal="left"/>
    </xf>
    <xf numFmtId="0" fontId="25" fillId="0" borderId="38" xfId="0" applyNumberFormat="1" applyFont="1" applyFill="1" applyBorder="1" applyAlignment="1">
      <alignment horizontal="left"/>
    </xf>
    <xf numFmtId="0" fontId="58" fillId="0" borderId="36" xfId="0" applyFont="1" applyFill="1" applyBorder="1"/>
    <xf numFmtId="0" fontId="58" fillId="0" borderId="37" xfId="0" applyFont="1" applyFill="1" applyBorder="1"/>
    <xf numFmtId="0" fontId="51" fillId="0" borderId="37" xfId="0" applyFont="1" applyFill="1" applyBorder="1"/>
    <xf numFmtId="0" fontId="42" fillId="5" borderId="24" xfId="0" applyNumberFormat="1" applyFont="1" applyFill="1" applyBorder="1"/>
    <xf numFmtId="0" fontId="9" fillId="0" borderId="0" xfId="0" applyFont="1" applyFill="1"/>
    <xf numFmtId="2" fontId="3" fillId="0" borderId="0" xfId="0" applyNumberFormat="1" applyFont="1" applyFill="1"/>
    <xf numFmtId="0" fontId="9" fillId="0" borderId="0" xfId="0" applyFont="1" applyFill="1" applyBorder="1"/>
    <xf numFmtId="0" fontId="3" fillId="0" borderId="0" xfId="0" applyFont="1" applyFill="1" applyBorder="1"/>
    <xf numFmtId="0" fontId="9" fillId="0" borderId="21" xfId="0" applyFont="1" applyFill="1" applyBorder="1"/>
    <xf numFmtId="0" fontId="9" fillId="0" borderId="20" xfId="0" applyFont="1" applyFill="1" applyBorder="1"/>
    <xf numFmtId="20" fontId="3" fillId="0" borderId="20" xfId="0" applyNumberFormat="1" applyFont="1" applyFill="1" applyBorder="1"/>
    <xf numFmtId="0" fontId="3" fillId="0" borderId="20" xfId="0" applyFont="1" applyFill="1" applyBorder="1"/>
    <xf numFmtId="0" fontId="11" fillId="0" borderId="21" xfId="0" applyNumberFormat="1" applyFont="1" applyFill="1" applyBorder="1"/>
    <xf numFmtId="0" fontId="43" fillId="0" borderId="21" xfId="0" applyFont="1" applyFill="1" applyBorder="1"/>
    <xf numFmtId="0" fontId="59" fillId="0" borderId="20" xfId="0" applyFont="1" applyFill="1" applyBorder="1"/>
    <xf numFmtId="20" fontId="59" fillId="0" borderId="20" xfId="0" applyNumberFormat="1" applyFont="1" applyFill="1" applyBorder="1" applyAlignment="1">
      <alignment horizontal="right"/>
    </xf>
    <xf numFmtId="20" fontId="59" fillId="0" borderId="20" xfId="0" applyNumberFormat="1" applyFont="1" applyFill="1" applyBorder="1"/>
    <xf numFmtId="0" fontId="11" fillId="0" borderId="0" xfId="0" applyNumberFormat="1" applyFont="1" applyFill="1"/>
    <xf numFmtId="0" fontId="9" fillId="0" borderId="21" xfId="0" applyNumberFormat="1" applyFont="1" applyFill="1" applyBorder="1"/>
    <xf numFmtId="0" fontId="11" fillId="0" borderId="20" xfId="0" applyFont="1" applyFill="1" applyBorder="1"/>
    <xf numFmtId="0" fontId="11" fillId="0" borderId="0" xfId="0" applyFont="1" applyFill="1" applyBorder="1"/>
    <xf numFmtId="0" fontId="60" fillId="0" borderId="0" xfId="0" applyNumberFormat="1" applyFont="1" applyFill="1" applyBorder="1"/>
    <xf numFmtId="1" fontId="60" fillId="0" borderId="0" xfId="0" applyNumberFormat="1" applyFont="1" applyFill="1" applyBorder="1"/>
    <xf numFmtId="0" fontId="60" fillId="0" borderId="0" xfId="0" applyFont="1" applyFill="1" applyBorder="1"/>
    <xf numFmtId="0" fontId="60" fillId="0" borderId="0" xfId="0" applyFont="1" applyFill="1"/>
    <xf numFmtId="0" fontId="60" fillId="0" borderId="2" xfId="0" applyNumberFormat="1" applyFont="1" applyFill="1" applyBorder="1"/>
    <xf numFmtId="2" fontId="60" fillId="0" borderId="0" xfId="0" applyNumberFormat="1" applyFont="1" applyFill="1" applyBorder="1"/>
    <xf numFmtId="0" fontId="60" fillId="0" borderId="15" xfId="0" applyNumberFormat="1" applyFont="1" applyFill="1" applyBorder="1"/>
    <xf numFmtId="2" fontId="60" fillId="0" borderId="15" xfId="0" applyNumberFormat="1" applyFont="1" applyFill="1" applyBorder="1"/>
    <xf numFmtId="0" fontId="60" fillId="0" borderId="11" xfId="0" applyNumberFormat="1" applyFont="1" applyFill="1" applyBorder="1"/>
    <xf numFmtId="0" fontId="60" fillId="0" borderId="15" xfId="0" applyNumberFormat="1" applyFont="1" applyFill="1" applyBorder="1" applyAlignment="1">
      <alignment horizontal="right"/>
    </xf>
    <xf numFmtId="0" fontId="60" fillId="0" borderId="15" xfId="0" applyNumberFormat="1" applyFont="1" applyFill="1" applyBorder="1" applyAlignment="1">
      <alignment horizontal="left"/>
    </xf>
    <xf numFmtId="2" fontId="60" fillId="0" borderId="15" xfId="0" applyNumberFormat="1" applyFont="1" applyFill="1" applyBorder="1" applyAlignment="1">
      <alignment horizontal="left"/>
    </xf>
    <xf numFmtId="0" fontId="60" fillId="0" borderId="15" xfId="0" applyFont="1" applyFill="1" applyBorder="1"/>
    <xf numFmtId="0" fontId="61" fillId="0" borderId="4" xfId="0" applyNumberFormat="1" applyFont="1" applyFill="1" applyBorder="1"/>
    <xf numFmtId="0" fontId="60" fillId="0" borderId="17" xfId="0" applyNumberFormat="1" applyFont="1" applyFill="1" applyBorder="1"/>
    <xf numFmtId="164" fontId="60" fillId="0" borderId="16" xfId="0" applyNumberFormat="1" applyFont="1" applyFill="1" applyBorder="1"/>
    <xf numFmtId="0" fontId="60" fillId="0" borderId="16" xfId="0" applyNumberFormat="1" applyFont="1" applyFill="1" applyBorder="1"/>
    <xf numFmtId="2" fontId="60" fillId="0" borderId="16" xfId="0" applyNumberFormat="1" applyFont="1" applyFill="1" applyBorder="1"/>
    <xf numFmtId="2" fontId="60" fillId="0" borderId="4" xfId="0" applyNumberFormat="1" applyFont="1" applyFill="1" applyBorder="1"/>
    <xf numFmtId="0" fontId="61" fillId="0" borderId="6" xfId="0" applyNumberFormat="1" applyFont="1" applyFill="1" applyBorder="1"/>
    <xf numFmtId="164" fontId="60" fillId="0" borderId="17" xfId="0" applyNumberFormat="1" applyFont="1" applyFill="1" applyBorder="1"/>
    <xf numFmtId="2" fontId="60" fillId="0" borderId="17" xfId="0" applyNumberFormat="1" applyFont="1" applyFill="1" applyBorder="1"/>
    <xf numFmtId="2" fontId="60" fillId="0" borderId="6" xfId="0" applyNumberFormat="1" applyFont="1" applyFill="1" applyBorder="1"/>
    <xf numFmtId="0" fontId="61" fillId="0" borderId="8" xfId="0" applyNumberFormat="1" applyFont="1" applyFill="1" applyBorder="1"/>
    <xf numFmtId="0" fontId="60" fillId="0" borderId="18" xfId="0" applyNumberFormat="1" applyFont="1" applyFill="1" applyBorder="1"/>
    <xf numFmtId="164" fontId="60" fillId="0" borderId="18" xfId="0" applyNumberFormat="1" applyFont="1" applyFill="1" applyBorder="1"/>
    <xf numFmtId="2" fontId="60" fillId="0" borderId="18" xfId="0" applyNumberFormat="1" applyFont="1" applyFill="1" applyBorder="1"/>
    <xf numFmtId="0" fontId="61" fillId="0" borderId="10" xfId="0" applyNumberFormat="1" applyFont="1" applyFill="1" applyBorder="1"/>
    <xf numFmtId="0" fontId="60" fillId="0" borderId="39" xfId="0" applyNumberFormat="1" applyFont="1" applyFill="1" applyBorder="1"/>
    <xf numFmtId="2" fontId="60" fillId="0" borderId="19" xfId="0" applyNumberFormat="1" applyFont="1" applyFill="1" applyBorder="1"/>
    <xf numFmtId="2" fontId="60" fillId="0" borderId="11" xfId="0" applyNumberFormat="1" applyFont="1" applyFill="1" applyBorder="1"/>
    <xf numFmtId="2" fontId="60" fillId="0" borderId="11" xfId="0" applyNumberFormat="1" applyFont="1" applyFill="1" applyBorder="1" applyProtection="1">
      <protection locked="0"/>
    </xf>
    <xf numFmtId="2" fontId="60" fillId="0" borderId="12" xfId="0" applyNumberFormat="1" applyFont="1" applyFill="1" applyBorder="1"/>
    <xf numFmtId="2" fontId="60" fillId="0" borderId="14" xfId="0" applyNumberFormat="1" applyFont="1" applyFill="1" applyBorder="1"/>
    <xf numFmtId="2" fontId="60" fillId="0" borderId="0" xfId="0" applyNumberFormat="1" applyFont="1" applyFill="1"/>
    <xf numFmtId="0" fontId="60" fillId="0" borderId="13" xfId="0" applyNumberFormat="1" applyFont="1" applyFill="1" applyBorder="1"/>
    <xf numFmtId="0" fontId="60" fillId="0" borderId="13" xfId="0" applyFont="1" applyFill="1" applyBorder="1"/>
    <xf numFmtId="2" fontId="60" fillId="0" borderId="13" xfId="0" applyNumberFormat="1" applyFont="1" applyFill="1" applyBorder="1" applyAlignment="1">
      <alignment horizontal="right"/>
    </xf>
    <xf numFmtId="0" fontId="60" fillId="0" borderId="14" xfId="0" applyFont="1" applyFill="1" applyBorder="1"/>
    <xf numFmtId="0" fontId="60" fillId="0" borderId="14" xfId="0" applyNumberFormat="1" applyFont="1" applyFill="1" applyBorder="1"/>
    <xf numFmtId="0" fontId="60" fillId="0" borderId="13" xfId="0" applyNumberFormat="1" applyFont="1" applyFill="1" applyBorder="1" applyAlignment="1">
      <alignment horizontal="right"/>
    </xf>
    <xf numFmtId="0" fontId="61" fillId="0" borderId="13" xfId="0" applyNumberFormat="1" applyFont="1" applyFill="1" applyBorder="1"/>
    <xf numFmtId="1" fontId="60" fillId="0" borderId="13" xfId="0" applyNumberFormat="1" applyFont="1" applyFill="1" applyBorder="1" applyAlignment="1">
      <alignment horizontal="center"/>
    </xf>
    <xf numFmtId="2" fontId="60" fillId="0" borderId="13" xfId="0" applyNumberFormat="1" applyFont="1" applyFill="1" applyBorder="1"/>
    <xf numFmtId="1" fontId="60" fillId="0" borderId="0" xfId="0" applyNumberFormat="1" applyFont="1" applyFill="1" applyAlignment="1">
      <alignment horizontal="left"/>
    </xf>
    <xf numFmtId="0" fontId="61" fillId="0" borderId="0" xfId="0" applyFont="1" applyFill="1"/>
    <xf numFmtId="0" fontId="61" fillId="0" borderId="0" xfId="0" applyNumberFormat="1" applyFont="1" applyFill="1"/>
    <xf numFmtId="0" fontId="60" fillId="0" borderId="22" xfId="0" applyNumberFormat="1" applyFont="1" applyFill="1" applyBorder="1"/>
    <xf numFmtId="0" fontId="60" fillId="0" borderId="22" xfId="0" applyFont="1" applyFill="1" applyBorder="1"/>
    <xf numFmtId="1" fontId="60" fillId="0" borderId="22" xfId="0" applyNumberFormat="1" applyFont="1" applyFill="1" applyBorder="1" applyAlignment="1">
      <alignment horizontal="center"/>
    </xf>
    <xf numFmtId="2" fontId="60" fillId="0" borderId="22" xfId="0" applyNumberFormat="1" applyFont="1" applyFill="1" applyBorder="1"/>
    <xf numFmtId="0" fontId="60" fillId="0" borderId="26" xfId="0" applyFont="1" applyFill="1" applyBorder="1" applyAlignment="1">
      <alignment horizontal="center"/>
    </xf>
    <xf numFmtId="0" fontId="60" fillId="0" borderId="13" xfId="0" applyNumberFormat="1" applyFont="1" applyFill="1" applyBorder="1" applyAlignment="1">
      <alignment horizontal="center"/>
    </xf>
    <xf numFmtId="0" fontId="61" fillId="0" borderId="0" xfId="0" applyNumberFormat="1" applyFont="1" applyFill="1" applyBorder="1"/>
    <xf numFmtId="1" fontId="60" fillId="0" borderId="0" xfId="0" applyNumberFormat="1" applyFont="1" applyFill="1" applyBorder="1" applyAlignment="1">
      <alignment horizontal="center"/>
    </xf>
    <xf numFmtId="1" fontId="61" fillId="0" borderId="0" xfId="0" applyNumberFormat="1" applyFont="1" applyFill="1" applyBorder="1"/>
    <xf numFmtId="1" fontId="61" fillId="0" borderId="0" xfId="0" applyNumberFormat="1" applyFont="1" applyFill="1" applyAlignment="1">
      <alignment horizontal="left"/>
    </xf>
    <xf numFmtId="0" fontId="60" fillId="0" borderId="6" xfId="0" applyFont="1" applyFill="1" applyBorder="1"/>
    <xf numFmtId="0" fontId="60" fillId="0" borderId="27" xfId="0" applyFont="1" applyFill="1" applyBorder="1" applyAlignment="1">
      <alignment horizontal="center"/>
    </xf>
    <xf numFmtId="1" fontId="60" fillId="0" borderId="13" xfId="0" applyNumberFormat="1" applyFont="1" applyFill="1" applyBorder="1"/>
    <xf numFmtId="1" fontId="60" fillId="0" borderId="22" xfId="0" applyNumberFormat="1" applyFont="1" applyFill="1" applyBorder="1"/>
    <xf numFmtId="0" fontId="61" fillId="0" borderId="23" xfId="0" applyNumberFormat="1" applyFont="1" applyFill="1" applyBorder="1"/>
    <xf numFmtId="0" fontId="60" fillId="0" borderId="24" xfId="0" applyNumberFormat="1" applyFont="1" applyFill="1" applyBorder="1"/>
    <xf numFmtId="1" fontId="61" fillId="0" borderId="24" xfId="0" applyNumberFormat="1" applyFont="1" applyFill="1" applyBorder="1" applyAlignment="1">
      <alignment horizontal="center"/>
    </xf>
    <xf numFmtId="0" fontId="61" fillId="0" borderId="25" xfId="0" applyNumberFormat="1" applyFont="1" applyFill="1" applyBorder="1" applyAlignment="1">
      <alignment horizontal="left"/>
    </xf>
    <xf numFmtId="0" fontId="61" fillId="0" borderId="36" xfId="0" applyFont="1" applyFill="1" applyBorder="1"/>
    <xf numFmtId="0" fontId="61" fillId="0" borderId="37" xfId="0" applyFont="1" applyFill="1" applyBorder="1"/>
    <xf numFmtId="0" fontId="60" fillId="0" borderId="37" xfId="0" applyFont="1" applyFill="1" applyBorder="1"/>
    <xf numFmtId="1" fontId="61" fillId="0" borderId="0" xfId="0" applyNumberFormat="1" applyFont="1" applyFill="1" applyBorder="1" applyAlignment="1">
      <alignment horizontal="center"/>
    </xf>
    <xf numFmtId="0" fontId="61" fillId="0" borderId="38" xfId="0" applyNumberFormat="1" applyFont="1" applyFill="1" applyBorder="1" applyAlignment="1">
      <alignment horizontal="left"/>
    </xf>
    <xf numFmtId="0" fontId="60" fillId="0" borderId="30" xfId="0" applyFont="1" applyFill="1" applyBorder="1"/>
    <xf numFmtId="0" fontId="63" fillId="0" borderId="31" xfId="0" applyFont="1" applyFill="1" applyBorder="1"/>
    <xf numFmtId="2" fontId="60" fillId="0" borderId="30" xfId="0" applyNumberFormat="1" applyFont="1" applyFill="1" applyBorder="1"/>
    <xf numFmtId="49" fontId="64" fillId="0" borderId="30" xfId="0" applyNumberFormat="1" applyFont="1" applyFill="1" applyBorder="1"/>
    <xf numFmtId="165" fontId="60" fillId="0" borderId="32" xfId="0" applyNumberFormat="1" applyFont="1" applyFill="1" applyBorder="1"/>
    <xf numFmtId="0" fontId="61" fillId="7" borderId="1" xfId="0" applyNumberFormat="1" applyFont="1" applyFill="1" applyBorder="1"/>
    <xf numFmtId="0" fontId="61" fillId="7" borderId="3" xfId="0" applyNumberFormat="1" applyFont="1" applyFill="1" applyBorder="1"/>
    <xf numFmtId="0" fontId="61" fillId="7" borderId="5" xfId="0" applyNumberFormat="1" applyFont="1" applyFill="1" applyBorder="1"/>
    <xf numFmtId="0" fontId="61" fillId="7" borderId="7" xfId="0" applyNumberFormat="1" applyFont="1" applyFill="1" applyBorder="1"/>
    <xf numFmtId="0" fontId="61" fillId="7" borderId="9" xfId="0" applyNumberFormat="1" applyFont="1" applyFill="1" applyBorder="1"/>
    <xf numFmtId="0" fontId="60" fillId="7" borderId="11" xfId="0" applyNumberFormat="1" applyFont="1" applyFill="1" applyBorder="1"/>
    <xf numFmtId="0" fontId="60" fillId="7" borderId="12" xfId="0" applyNumberFormat="1" applyFont="1" applyFill="1" applyBorder="1"/>
    <xf numFmtId="0" fontId="61" fillId="7" borderId="3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left"/>
    </xf>
    <xf numFmtId="0" fontId="61" fillId="0" borderId="0" xfId="0" applyFont="1" applyFill="1" applyBorder="1"/>
    <xf numFmtId="0" fontId="60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Normal="80" workbookViewId="0">
      <selection activeCell="J3" sqref="J3"/>
    </sheetView>
  </sheetViews>
  <sheetFormatPr defaultColWidth="11.42578125" defaultRowHeight="12.75" x14ac:dyDescent="0.2"/>
  <cols>
    <col min="1" max="1" width="4.7109375" style="3" customWidth="1"/>
    <col min="2" max="3" width="5.7109375" style="3" customWidth="1"/>
    <col min="4" max="4" width="6.28515625" style="3" customWidth="1"/>
    <col min="5" max="5" width="5.7109375" style="3" customWidth="1"/>
    <col min="6" max="6" width="4.7109375" style="3" customWidth="1"/>
    <col min="7" max="7" width="9.5703125" style="3" customWidth="1"/>
    <col min="8" max="8" width="7.7109375" style="3" customWidth="1"/>
    <col min="9" max="9" width="4.85546875" style="3" customWidth="1"/>
    <col min="10" max="11" width="5.7109375" style="3" customWidth="1"/>
    <col min="12" max="13" width="6.28515625" style="3" customWidth="1"/>
    <col min="14" max="14" width="4.7109375" style="3" customWidth="1"/>
    <col min="15" max="15" width="8.140625" style="3" customWidth="1"/>
    <col min="16" max="16" width="7.140625" style="3" customWidth="1"/>
    <col min="17" max="17" width="5.28515625" style="3" customWidth="1"/>
    <col min="18" max="18" width="6.42578125" style="3" customWidth="1"/>
    <col min="19" max="19" width="5.7109375" style="3" customWidth="1"/>
    <col min="20" max="20" width="6.28515625" style="3" customWidth="1"/>
    <col min="21" max="21" width="5.7109375" style="3" customWidth="1"/>
    <col min="22" max="22" width="4.7109375" style="3" customWidth="1"/>
    <col min="23" max="23" width="7.7109375" style="3" customWidth="1"/>
    <col min="24" max="24" width="7.7109375" style="4" customWidth="1"/>
    <col min="25" max="25" width="4.7109375" style="5" customWidth="1"/>
    <col min="26" max="26" width="0.140625" style="5" customWidth="1"/>
    <col min="27" max="27" width="11.42578125" style="5" customWidth="1"/>
    <col min="28" max="28" width="14.140625" style="5" customWidth="1"/>
    <col min="29" max="29" width="11.42578125" style="6" customWidth="1"/>
    <col min="30" max="16384" width="11.42578125" style="3"/>
  </cols>
  <sheetData>
    <row r="1" spans="1:29" ht="15.75" x14ac:dyDescent="0.25">
      <c r="A1" s="1" t="s">
        <v>68</v>
      </c>
      <c r="B1" s="2"/>
      <c r="C1" s="2"/>
      <c r="D1" s="2"/>
      <c r="G1" s="149"/>
      <c r="H1" s="150"/>
      <c r="I1" s="150"/>
    </row>
    <row r="2" spans="1:29" x14ac:dyDescent="0.2">
      <c r="A2" s="51"/>
      <c r="B2" s="51"/>
      <c r="C2" s="51"/>
      <c r="D2" s="5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.75" x14ac:dyDescent="0.25">
      <c r="A3" s="86" t="s">
        <v>0</v>
      </c>
      <c r="B3" s="88"/>
      <c r="C3" s="88"/>
      <c r="D3" s="129"/>
      <c r="E3" s="151"/>
      <c r="F3" s="151"/>
      <c r="G3" s="151"/>
      <c r="H3" s="151"/>
      <c r="I3" s="151"/>
      <c r="J3" s="151"/>
      <c r="K3" s="151"/>
      <c r="L3" s="221" t="s">
        <v>48</v>
      </c>
      <c r="M3" s="211"/>
      <c r="N3" s="211"/>
      <c r="O3" s="211"/>
      <c r="P3" s="213"/>
      <c r="Q3" s="213"/>
      <c r="R3" s="213"/>
      <c r="S3" s="87"/>
    </row>
    <row r="4" spans="1:29" ht="15" x14ac:dyDescent="0.2">
      <c r="A4" s="51"/>
      <c r="B4" s="51"/>
      <c r="C4" s="51"/>
      <c r="D4" s="130"/>
      <c r="E4" s="153"/>
      <c r="F4" s="153"/>
      <c r="G4" s="153"/>
      <c r="H4" s="153"/>
      <c r="I4" s="153"/>
      <c r="J4" s="153"/>
      <c r="K4" s="152"/>
      <c r="L4" s="154"/>
      <c r="M4" s="155"/>
      <c r="N4" s="156"/>
      <c r="O4" s="156"/>
      <c r="P4" s="156"/>
      <c r="Q4" s="156"/>
      <c r="R4" s="156"/>
      <c r="S4" s="156"/>
      <c r="T4" s="145"/>
      <c r="U4" s="145"/>
      <c r="V4" s="145"/>
      <c r="W4" s="145"/>
    </row>
    <row r="5" spans="1:29" ht="15.75" x14ac:dyDescent="0.25">
      <c r="A5" s="86" t="s">
        <v>1</v>
      </c>
      <c r="B5" s="88"/>
      <c r="C5" s="88"/>
      <c r="D5" s="201"/>
      <c r="E5" s="202"/>
      <c r="F5" s="203"/>
      <c r="G5" s="204"/>
      <c r="H5" s="85"/>
      <c r="I5" s="85"/>
      <c r="J5" s="84"/>
      <c r="K5" s="84"/>
      <c r="L5" s="194" t="s">
        <v>47</v>
      </c>
      <c r="M5" s="195"/>
      <c r="N5" s="195"/>
      <c r="O5" s="195"/>
      <c r="P5" s="195"/>
      <c r="Q5" s="195"/>
      <c r="R5" s="195"/>
      <c r="S5" s="198"/>
    </row>
    <row r="6" spans="1:29" x14ac:dyDescent="0.2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X6" s="3"/>
      <c r="Y6" s="3"/>
      <c r="Z6" s="3"/>
      <c r="AA6" s="3"/>
      <c r="AB6" s="3"/>
      <c r="AC6" s="3"/>
    </row>
    <row r="7" spans="1:29" x14ac:dyDescent="0.2">
      <c r="A7" s="7" t="s">
        <v>2</v>
      </c>
      <c r="B7" s="8" t="s">
        <v>3</v>
      </c>
      <c r="C7" s="9"/>
      <c r="D7" s="10"/>
      <c r="F7" s="10"/>
      <c r="G7" s="10"/>
      <c r="H7" s="9"/>
      <c r="I7" s="11" t="s">
        <v>2</v>
      </c>
      <c r="J7" s="8" t="s">
        <v>4</v>
      </c>
      <c r="K7" s="9"/>
      <c r="L7" s="10"/>
      <c r="N7" s="10"/>
      <c r="O7" s="10"/>
      <c r="P7" s="9"/>
      <c r="Q7" s="11" t="s">
        <v>2</v>
      </c>
      <c r="R7" s="8" t="s">
        <v>5</v>
      </c>
      <c r="S7" s="9"/>
      <c r="T7" s="10"/>
      <c r="V7" s="10"/>
      <c r="W7" s="10"/>
      <c r="X7" s="12"/>
    </row>
    <row r="8" spans="1:29" x14ac:dyDescent="0.2">
      <c r="A8" s="7" t="s">
        <v>6</v>
      </c>
      <c r="B8" s="13" t="s">
        <v>7</v>
      </c>
      <c r="C8" s="54" t="s">
        <v>7</v>
      </c>
      <c r="D8" s="38" t="s">
        <v>8</v>
      </c>
      <c r="E8" s="38" t="s">
        <v>9</v>
      </c>
      <c r="F8" s="38" t="s">
        <v>10</v>
      </c>
      <c r="G8" s="38" t="s">
        <v>11</v>
      </c>
      <c r="H8" s="61" t="s">
        <v>11</v>
      </c>
      <c r="I8" s="7" t="s">
        <v>6</v>
      </c>
      <c r="J8" s="14" t="s">
        <v>7</v>
      </c>
      <c r="K8" s="54" t="s">
        <v>7</v>
      </c>
      <c r="L8" s="67" t="s">
        <v>8</v>
      </c>
      <c r="M8" s="67" t="s">
        <v>9</v>
      </c>
      <c r="N8" s="67" t="s">
        <v>10</v>
      </c>
      <c r="O8" s="67" t="s">
        <v>11</v>
      </c>
      <c r="P8" s="61" t="s">
        <v>11</v>
      </c>
      <c r="Q8" s="7" t="s">
        <v>6</v>
      </c>
      <c r="R8" s="14" t="s">
        <v>7</v>
      </c>
      <c r="S8" s="54" t="s">
        <v>7</v>
      </c>
      <c r="T8" s="67" t="s">
        <v>8</v>
      </c>
      <c r="U8" s="67" t="s">
        <v>9</v>
      </c>
      <c r="V8" s="67" t="s">
        <v>10</v>
      </c>
      <c r="W8" s="67" t="s">
        <v>11</v>
      </c>
      <c r="X8" s="61" t="s">
        <v>11</v>
      </c>
    </row>
    <row r="9" spans="1:29" x14ac:dyDescent="0.2">
      <c r="A9" s="7" t="s">
        <v>12</v>
      </c>
      <c r="B9" s="13" t="s">
        <v>13</v>
      </c>
      <c r="C9" s="59" t="s">
        <v>14</v>
      </c>
      <c r="D9" s="38" t="s">
        <v>15</v>
      </c>
      <c r="E9" s="38" t="s">
        <v>16</v>
      </c>
      <c r="F9" s="38" t="s">
        <v>16</v>
      </c>
      <c r="G9" s="38" t="s">
        <v>17</v>
      </c>
      <c r="H9" s="61" t="s">
        <v>14</v>
      </c>
      <c r="I9" s="7" t="s">
        <v>12</v>
      </c>
      <c r="J9" s="14" t="s">
        <v>13</v>
      </c>
      <c r="K9" s="54" t="s">
        <v>14</v>
      </c>
      <c r="L9" s="67" t="s">
        <v>15</v>
      </c>
      <c r="M9" s="68" t="s">
        <v>16</v>
      </c>
      <c r="N9" s="68" t="s">
        <v>16</v>
      </c>
      <c r="O9" s="69" t="s">
        <v>17</v>
      </c>
      <c r="P9" s="62" t="s">
        <v>14</v>
      </c>
      <c r="Q9" s="7" t="s">
        <v>12</v>
      </c>
      <c r="R9" s="15" t="s">
        <v>13</v>
      </c>
      <c r="S9" s="60" t="s">
        <v>14</v>
      </c>
      <c r="T9" s="68" t="s">
        <v>15</v>
      </c>
      <c r="U9" s="68" t="s">
        <v>16</v>
      </c>
      <c r="V9" s="68" t="s">
        <v>16</v>
      </c>
      <c r="W9" s="78" t="s">
        <v>17</v>
      </c>
      <c r="X9" s="62" t="s">
        <v>14</v>
      </c>
    </row>
    <row r="10" spans="1:29" x14ac:dyDescent="0.2">
      <c r="A10" s="16">
        <v>8</v>
      </c>
      <c r="B10" s="17"/>
      <c r="C10" s="56">
        <v>0</v>
      </c>
      <c r="D10" s="39">
        <v>0.02</v>
      </c>
      <c r="E10" s="40">
        <f t="shared" ref="E10:E25" si="0">B10*D10</f>
        <v>0</v>
      </c>
      <c r="F10" s="214">
        <v>300</v>
      </c>
      <c r="G10" s="41">
        <f t="shared" ref="G10:G25" si="1">E10*F10</f>
        <v>0</v>
      </c>
      <c r="H10" s="63">
        <f>SUM((C10*D10*F10)/2)</f>
        <v>0</v>
      </c>
      <c r="I10" s="16">
        <v>8</v>
      </c>
      <c r="J10" s="17"/>
      <c r="K10" s="55">
        <v>0</v>
      </c>
      <c r="L10" s="70">
        <v>0.02</v>
      </c>
      <c r="M10" s="71">
        <f t="shared" ref="M10:M25" si="2">J10*L10</f>
        <v>0</v>
      </c>
      <c r="N10" s="217">
        <v>300</v>
      </c>
      <c r="O10" s="42">
        <f t="shared" ref="O10:O25" si="3">M10*N10</f>
        <v>0</v>
      </c>
      <c r="P10" s="63">
        <f t="shared" ref="P10:P25" si="4">SUM(K10*L10*N10)</f>
        <v>0</v>
      </c>
      <c r="Q10" s="16">
        <v>8</v>
      </c>
      <c r="R10" s="17"/>
      <c r="S10" s="55">
        <v>0</v>
      </c>
      <c r="T10" s="70">
        <v>0.02</v>
      </c>
      <c r="U10" s="71">
        <f t="shared" ref="U10:U25" si="5">R10*T10</f>
        <v>0</v>
      </c>
      <c r="V10" s="217">
        <v>330</v>
      </c>
      <c r="W10" s="79">
        <f t="shared" ref="W10:W25" si="6">SUM(R10*T10*V10)</f>
        <v>0</v>
      </c>
      <c r="X10" s="63">
        <f t="shared" ref="X10:X25" si="7">SUM(S10*T10*V10)</f>
        <v>0</v>
      </c>
    </row>
    <row r="11" spans="1:29" x14ac:dyDescent="0.2">
      <c r="A11" s="18">
        <v>10</v>
      </c>
      <c r="B11" s="17"/>
      <c r="C11" s="56">
        <v>0</v>
      </c>
      <c r="D11" s="43">
        <v>0.04</v>
      </c>
      <c r="E11" s="44">
        <f t="shared" si="0"/>
        <v>0</v>
      </c>
      <c r="F11" s="214">
        <v>300</v>
      </c>
      <c r="G11" s="45">
        <f t="shared" si="1"/>
        <v>0</v>
      </c>
      <c r="H11" s="63">
        <f t="shared" ref="H11:H29" si="8">SUM((C11*D11*F11)/2)</f>
        <v>0</v>
      </c>
      <c r="I11" s="18">
        <v>10</v>
      </c>
      <c r="J11" s="17"/>
      <c r="K11" s="55">
        <v>0</v>
      </c>
      <c r="L11" s="72">
        <v>3.5000000000000003E-2</v>
      </c>
      <c r="M11" s="73">
        <f t="shared" si="2"/>
        <v>0</v>
      </c>
      <c r="N11" s="217">
        <v>300</v>
      </c>
      <c r="O11" s="46">
        <f t="shared" si="3"/>
        <v>0</v>
      </c>
      <c r="P11" s="64">
        <f t="shared" si="4"/>
        <v>0</v>
      </c>
      <c r="Q11" s="18">
        <v>10</v>
      </c>
      <c r="R11" s="19"/>
      <c r="S11" s="56">
        <v>0</v>
      </c>
      <c r="T11" s="72">
        <v>3.2000000000000001E-2</v>
      </c>
      <c r="U11" s="73">
        <f t="shared" si="5"/>
        <v>0</v>
      </c>
      <c r="V11" s="217">
        <v>330</v>
      </c>
      <c r="W11" s="80">
        <f t="shared" si="6"/>
        <v>0</v>
      </c>
      <c r="X11" s="64">
        <f t="shared" si="7"/>
        <v>0</v>
      </c>
      <c r="AC11" s="5"/>
    </row>
    <row r="12" spans="1:29" x14ac:dyDescent="0.2">
      <c r="A12" s="18">
        <v>12</v>
      </c>
      <c r="B12" s="17"/>
      <c r="C12" s="56">
        <v>0</v>
      </c>
      <c r="D12" s="43">
        <v>6.5000000000000002E-2</v>
      </c>
      <c r="E12" s="44">
        <f t="shared" si="0"/>
        <v>0</v>
      </c>
      <c r="F12" s="214">
        <v>324</v>
      </c>
      <c r="G12" s="45">
        <f t="shared" si="1"/>
        <v>0</v>
      </c>
      <c r="H12" s="63">
        <f t="shared" si="8"/>
        <v>0</v>
      </c>
      <c r="I12" s="18">
        <v>12</v>
      </c>
      <c r="J12" s="17"/>
      <c r="K12" s="55">
        <v>0</v>
      </c>
      <c r="L12" s="72">
        <v>6.5000000000000002E-2</v>
      </c>
      <c r="M12" s="73">
        <f t="shared" si="2"/>
        <v>0</v>
      </c>
      <c r="N12" s="217">
        <v>300</v>
      </c>
      <c r="O12" s="46">
        <f t="shared" si="3"/>
        <v>0</v>
      </c>
      <c r="P12" s="64">
        <f t="shared" si="4"/>
        <v>0</v>
      </c>
      <c r="Q12" s="18">
        <v>12</v>
      </c>
      <c r="R12" s="19"/>
      <c r="S12" s="56">
        <v>0</v>
      </c>
      <c r="T12" s="72">
        <v>5.2999999999999999E-2</v>
      </c>
      <c r="U12" s="73">
        <f t="shared" si="5"/>
        <v>0</v>
      </c>
      <c r="V12" s="217">
        <v>330</v>
      </c>
      <c r="W12" s="80">
        <f t="shared" si="6"/>
        <v>0</v>
      </c>
      <c r="X12" s="64">
        <f t="shared" si="7"/>
        <v>0</v>
      </c>
      <c r="AC12" s="5"/>
    </row>
    <row r="13" spans="1:29" x14ac:dyDescent="0.2">
      <c r="A13" s="18">
        <v>14</v>
      </c>
      <c r="B13" s="17"/>
      <c r="C13" s="56">
        <v>0</v>
      </c>
      <c r="D13" s="43">
        <v>9.5000000000000001E-2</v>
      </c>
      <c r="E13" s="44">
        <f t="shared" si="0"/>
        <v>0</v>
      </c>
      <c r="F13" s="214">
        <v>398</v>
      </c>
      <c r="G13" s="45">
        <f t="shared" si="1"/>
        <v>0</v>
      </c>
      <c r="H13" s="63">
        <f t="shared" si="8"/>
        <v>0</v>
      </c>
      <c r="I13" s="18">
        <v>14</v>
      </c>
      <c r="J13" s="17"/>
      <c r="K13" s="55">
        <v>0</v>
      </c>
      <c r="L13" s="72">
        <v>0.1</v>
      </c>
      <c r="M13" s="73">
        <f t="shared" si="2"/>
        <v>0</v>
      </c>
      <c r="N13" s="217">
        <v>319</v>
      </c>
      <c r="O13" s="46">
        <f t="shared" si="3"/>
        <v>0</v>
      </c>
      <c r="P13" s="64">
        <f t="shared" si="4"/>
        <v>0</v>
      </c>
      <c r="Q13" s="18">
        <v>14</v>
      </c>
      <c r="R13" s="19"/>
      <c r="S13" s="56">
        <v>0</v>
      </c>
      <c r="T13" s="72">
        <v>7.8E-2</v>
      </c>
      <c r="U13" s="73">
        <f t="shared" si="5"/>
        <v>0</v>
      </c>
      <c r="V13" s="217">
        <v>330</v>
      </c>
      <c r="W13" s="80">
        <f t="shared" si="6"/>
        <v>0</v>
      </c>
      <c r="X13" s="64">
        <f t="shared" si="7"/>
        <v>0</v>
      </c>
    </row>
    <row r="14" spans="1:29" x14ac:dyDescent="0.2">
      <c r="A14" s="18">
        <v>16</v>
      </c>
      <c r="B14" s="17"/>
      <c r="C14" s="56">
        <v>0</v>
      </c>
      <c r="D14" s="43">
        <v>0.13</v>
      </c>
      <c r="E14" s="44">
        <f t="shared" si="0"/>
        <v>0</v>
      </c>
      <c r="F14" s="215">
        <v>444</v>
      </c>
      <c r="G14" s="45">
        <f t="shared" si="1"/>
        <v>0</v>
      </c>
      <c r="H14" s="63">
        <f t="shared" si="8"/>
        <v>0</v>
      </c>
      <c r="I14" s="18">
        <v>16</v>
      </c>
      <c r="J14" s="17"/>
      <c r="K14" s="55">
        <v>0</v>
      </c>
      <c r="L14" s="72">
        <v>0.14000000000000001</v>
      </c>
      <c r="M14" s="73">
        <f t="shared" si="2"/>
        <v>0</v>
      </c>
      <c r="N14" s="218">
        <v>357</v>
      </c>
      <c r="O14" s="46">
        <f t="shared" si="3"/>
        <v>0</v>
      </c>
      <c r="P14" s="64">
        <f t="shared" si="4"/>
        <v>0</v>
      </c>
      <c r="Q14" s="18">
        <v>16</v>
      </c>
      <c r="R14" s="19"/>
      <c r="S14" s="56">
        <v>0</v>
      </c>
      <c r="T14" s="72">
        <v>0.105</v>
      </c>
      <c r="U14" s="73">
        <f t="shared" si="5"/>
        <v>0</v>
      </c>
      <c r="V14" s="217">
        <v>330</v>
      </c>
      <c r="W14" s="80">
        <f t="shared" si="6"/>
        <v>0</v>
      </c>
      <c r="X14" s="64">
        <f t="shared" si="7"/>
        <v>0</v>
      </c>
    </row>
    <row r="15" spans="1:29" x14ac:dyDescent="0.2">
      <c r="A15" s="18">
        <v>18</v>
      </c>
      <c r="B15" s="17"/>
      <c r="C15" s="56">
        <v>0</v>
      </c>
      <c r="D15" s="43">
        <v>0.18</v>
      </c>
      <c r="E15" s="44">
        <f t="shared" si="0"/>
        <v>0</v>
      </c>
      <c r="F15" s="215">
        <v>487</v>
      </c>
      <c r="G15" s="45">
        <f t="shared" si="1"/>
        <v>0</v>
      </c>
      <c r="H15" s="63">
        <f t="shared" si="8"/>
        <v>0</v>
      </c>
      <c r="I15" s="18">
        <v>18</v>
      </c>
      <c r="J15" s="17"/>
      <c r="K15" s="55">
        <v>0</v>
      </c>
      <c r="L15" s="72">
        <v>0.2</v>
      </c>
      <c r="M15" s="73">
        <f t="shared" si="2"/>
        <v>0</v>
      </c>
      <c r="N15" s="218">
        <v>389</v>
      </c>
      <c r="O15" s="46">
        <f t="shared" si="3"/>
        <v>0</v>
      </c>
      <c r="P15" s="64">
        <f t="shared" si="4"/>
        <v>0</v>
      </c>
      <c r="Q15" s="18">
        <v>18</v>
      </c>
      <c r="R15" s="19"/>
      <c r="S15" s="56">
        <v>0</v>
      </c>
      <c r="T15" s="72">
        <v>0.14000000000000001</v>
      </c>
      <c r="U15" s="73">
        <f t="shared" si="5"/>
        <v>0</v>
      </c>
      <c r="V15" s="217">
        <v>330</v>
      </c>
      <c r="W15" s="80">
        <f t="shared" si="6"/>
        <v>0</v>
      </c>
      <c r="X15" s="64">
        <f t="shared" si="7"/>
        <v>0</v>
      </c>
      <c r="AC15" s="5"/>
    </row>
    <row r="16" spans="1:29" x14ac:dyDescent="0.2">
      <c r="A16" s="18">
        <v>20</v>
      </c>
      <c r="B16" s="17"/>
      <c r="C16" s="56">
        <v>0</v>
      </c>
      <c r="D16" s="43">
        <v>0.22</v>
      </c>
      <c r="E16" s="44">
        <f t="shared" si="0"/>
        <v>0</v>
      </c>
      <c r="F16" s="215">
        <v>512</v>
      </c>
      <c r="G16" s="45">
        <f t="shared" si="1"/>
        <v>0</v>
      </c>
      <c r="H16" s="63">
        <f t="shared" si="8"/>
        <v>0</v>
      </c>
      <c r="I16" s="18">
        <v>20</v>
      </c>
      <c r="J16" s="17"/>
      <c r="K16" s="56">
        <v>0</v>
      </c>
      <c r="L16" s="72">
        <v>0.25</v>
      </c>
      <c r="M16" s="73">
        <f t="shared" si="2"/>
        <v>0</v>
      </c>
      <c r="N16" s="218">
        <v>416</v>
      </c>
      <c r="O16" s="46">
        <f t="shared" si="3"/>
        <v>0</v>
      </c>
      <c r="P16" s="64">
        <f t="shared" si="4"/>
        <v>0</v>
      </c>
      <c r="Q16" s="18">
        <v>20</v>
      </c>
      <c r="R16" s="19"/>
      <c r="S16" s="56">
        <v>0</v>
      </c>
      <c r="T16" s="72">
        <v>0.17499999999999999</v>
      </c>
      <c r="U16" s="73">
        <f t="shared" si="5"/>
        <v>0</v>
      </c>
      <c r="V16" s="217">
        <v>330</v>
      </c>
      <c r="W16" s="80">
        <f t="shared" si="6"/>
        <v>0</v>
      </c>
      <c r="X16" s="64">
        <f t="shared" si="7"/>
        <v>0</v>
      </c>
      <c r="AC16" s="5"/>
    </row>
    <row r="17" spans="1:29" x14ac:dyDescent="0.2">
      <c r="A17" s="18">
        <v>22</v>
      </c>
      <c r="B17" s="17"/>
      <c r="C17" s="56">
        <v>0</v>
      </c>
      <c r="D17" s="43">
        <v>0.28000000000000003</v>
      </c>
      <c r="E17" s="44">
        <f t="shared" si="0"/>
        <v>0</v>
      </c>
      <c r="F17" s="215">
        <v>530</v>
      </c>
      <c r="G17" s="45">
        <f t="shared" si="1"/>
        <v>0</v>
      </c>
      <c r="H17" s="63">
        <f t="shared" si="8"/>
        <v>0</v>
      </c>
      <c r="I17" s="18">
        <v>22</v>
      </c>
      <c r="J17" s="17"/>
      <c r="K17" s="56">
        <v>0</v>
      </c>
      <c r="L17" s="72">
        <v>0.32</v>
      </c>
      <c r="M17" s="73">
        <f t="shared" si="2"/>
        <v>0</v>
      </c>
      <c r="N17" s="218">
        <v>431</v>
      </c>
      <c r="O17" s="46">
        <f t="shared" si="3"/>
        <v>0</v>
      </c>
      <c r="P17" s="64">
        <f t="shared" si="4"/>
        <v>0</v>
      </c>
      <c r="Q17" s="18">
        <v>22</v>
      </c>
      <c r="R17" s="19"/>
      <c r="S17" s="56">
        <v>0</v>
      </c>
      <c r="T17" s="72">
        <v>0.22</v>
      </c>
      <c r="U17" s="73">
        <f t="shared" si="5"/>
        <v>0</v>
      </c>
      <c r="V17" s="217">
        <v>330</v>
      </c>
      <c r="W17" s="80">
        <f t="shared" si="6"/>
        <v>0</v>
      </c>
      <c r="X17" s="64">
        <f t="shared" si="7"/>
        <v>0</v>
      </c>
    </row>
    <row r="18" spans="1:29" x14ac:dyDescent="0.2">
      <c r="A18" s="18">
        <v>24</v>
      </c>
      <c r="B18" s="17"/>
      <c r="C18" s="56">
        <v>0</v>
      </c>
      <c r="D18" s="43">
        <v>0.35</v>
      </c>
      <c r="E18" s="44">
        <f t="shared" si="0"/>
        <v>0</v>
      </c>
      <c r="F18" s="215">
        <v>545</v>
      </c>
      <c r="G18" s="45">
        <f t="shared" si="1"/>
        <v>0</v>
      </c>
      <c r="H18" s="63">
        <f t="shared" si="8"/>
        <v>0</v>
      </c>
      <c r="I18" s="18">
        <v>24</v>
      </c>
      <c r="J18" s="17"/>
      <c r="K18" s="56">
        <v>0</v>
      </c>
      <c r="L18" s="72">
        <v>0.39</v>
      </c>
      <c r="M18" s="73">
        <f t="shared" si="2"/>
        <v>0</v>
      </c>
      <c r="N18" s="218">
        <v>442</v>
      </c>
      <c r="O18" s="46">
        <f t="shared" si="3"/>
        <v>0</v>
      </c>
      <c r="P18" s="64">
        <f t="shared" si="4"/>
        <v>0</v>
      </c>
      <c r="Q18" s="18">
        <v>24</v>
      </c>
      <c r="R18" s="19"/>
      <c r="S18" s="56">
        <v>0</v>
      </c>
      <c r="T18" s="72">
        <v>0.26500000000000001</v>
      </c>
      <c r="U18" s="73">
        <f t="shared" si="5"/>
        <v>0</v>
      </c>
      <c r="V18" s="217">
        <v>330</v>
      </c>
      <c r="W18" s="80">
        <f t="shared" si="6"/>
        <v>0</v>
      </c>
      <c r="X18" s="64">
        <f t="shared" si="7"/>
        <v>0</v>
      </c>
      <c r="AC18" s="5"/>
    </row>
    <row r="19" spans="1:29" x14ac:dyDescent="0.2">
      <c r="A19" s="18">
        <v>26</v>
      </c>
      <c r="B19" s="17"/>
      <c r="C19" s="56">
        <v>0</v>
      </c>
      <c r="D19" s="43">
        <v>0.42</v>
      </c>
      <c r="E19" s="44">
        <f t="shared" si="0"/>
        <v>0</v>
      </c>
      <c r="F19" s="215">
        <v>552</v>
      </c>
      <c r="G19" s="45">
        <f t="shared" si="1"/>
        <v>0</v>
      </c>
      <c r="H19" s="63">
        <f t="shared" si="8"/>
        <v>0</v>
      </c>
      <c r="I19" s="18">
        <v>26</v>
      </c>
      <c r="J19" s="17"/>
      <c r="K19" s="56">
        <v>0</v>
      </c>
      <c r="L19" s="72">
        <v>0.47</v>
      </c>
      <c r="M19" s="73">
        <f t="shared" si="2"/>
        <v>0</v>
      </c>
      <c r="N19" s="218">
        <v>453</v>
      </c>
      <c r="O19" s="46">
        <f t="shared" si="3"/>
        <v>0</v>
      </c>
      <c r="P19" s="64">
        <f t="shared" si="4"/>
        <v>0</v>
      </c>
      <c r="Q19" s="18">
        <v>26</v>
      </c>
      <c r="R19" s="19"/>
      <c r="S19" s="56">
        <v>0</v>
      </c>
      <c r="T19" s="72">
        <v>0.315</v>
      </c>
      <c r="U19" s="73">
        <f t="shared" si="5"/>
        <v>0</v>
      </c>
      <c r="V19" s="217">
        <v>330</v>
      </c>
      <c r="W19" s="80">
        <f t="shared" si="6"/>
        <v>0</v>
      </c>
      <c r="X19" s="64">
        <f t="shared" si="7"/>
        <v>0</v>
      </c>
    </row>
    <row r="20" spans="1:29" x14ac:dyDescent="0.2">
      <c r="A20" s="18">
        <v>28</v>
      </c>
      <c r="B20" s="17"/>
      <c r="C20" s="56">
        <v>0</v>
      </c>
      <c r="D20" s="43">
        <v>0.51</v>
      </c>
      <c r="E20" s="44">
        <f t="shared" si="0"/>
        <v>0</v>
      </c>
      <c r="F20" s="215">
        <v>557</v>
      </c>
      <c r="G20" s="45">
        <f t="shared" si="1"/>
        <v>0</v>
      </c>
      <c r="H20" s="63">
        <f t="shared" si="8"/>
        <v>0</v>
      </c>
      <c r="I20" s="18">
        <v>28</v>
      </c>
      <c r="J20" s="17"/>
      <c r="K20" s="56">
        <v>0</v>
      </c>
      <c r="L20" s="72">
        <v>0.56000000000000005</v>
      </c>
      <c r="M20" s="73">
        <f t="shared" si="2"/>
        <v>0</v>
      </c>
      <c r="N20" s="218">
        <v>456</v>
      </c>
      <c r="O20" s="46">
        <f t="shared" si="3"/>
        <v>0</v>
      </c>
      <c r="P20" s="64">
        <f t="shared" si="4"/>
        <v>0</v>
      </c>
      <c r="Q20" s="18">
        <v>28</v>
      </c>
      <c r="R20" s="19"/>
      <c r="S20" s="56">
        <v>0</v>
      </c>
      <c r="T20" s="72">
        <v>0.37</v>
      </c>
      <c r="U20" s="73">
        <f t="shared" si="5"/>
        <v>0</v>
      </c>
      <c r="V20" s="217">
        <v>330</v>
      </c>
      <c r="W20" s="80">
        <f t="shared" si="6"/>
        <v>0</v>
      </c>
      <c r="X20" s="64">
        <f t="shared" si="7"/>
        <v>0</v>
      </c>
    </row>
    <row r="21" spans="1:29" x14ac:dyDescent="0.2">
      <c r="A21" s="18">
        <v>30</v>
      </c>
      <c r="B21" s="17"/>
      <c r="C21" s="56">
        <v>0</v>
      </c>
      <c r="D21" s="43">
        <v>0.59</v>
      </c>
      <c r="E21" s="44">
        <f t="shared" si="0"/>
        <v>0</v>
      </c>
      <c r="F21" s="215">
        <v>559</v>
      </c>
      <c r="G21" s="45">
        <f t="shared" si="1"/>
        <v>0</v>
      </c>
      <c r="H21" s="63">
        <f t="shared" si="8"/>
        <v>0</v>
      </c>
      <c r="I21" s="18">
        <v>30</v>
      </c>
      <c r="J21" s="17"/>
      <c r="K21" s="56">
        <v>0</v>
      </c>
      <c r="L21" s="72">
        <v>0.65</v>
      </c>
      <c r="M21" s="73">
        <f t="shared" si="2"/>
        <v>0</v>
      </c>
      <c r="N21" s="218">
        <v>464</v>
      </c>
      <c r="O21" s="46">
        <f t="shared" si="3"/>
        <v>0</v>
      </c>
      <c r="P21" s="64">
        <f t="shared" si="4"/>
        <v>0</v>
      </c>
      <c r="Q21" s="18">
        <v>30</v>
      </c>
      <c r="R21" s="19"/>
      <c r="S21" s="56">
        <v>0</v>
      </c>
      <c r="T21" s="72">
        <v>0.42499999999999999</v>
      </c>
      <c r="U21" s="73">
        <f t="shared" si="5"/>
        <v>0</v>
      </c>
      <c r="V21" s="217">
        <v>330</v>
      </c>
      <c r="W21" s="80">
        <f t="shared" si="6"/>
        <v>0</v>
      </c>
      <c r="X21" s="64">
        <f t="shared" si="7"/>
        <v>0</v>
      </c>
      <c r="AC21" s="5"/>
    </row>
    <row r="22" spans="1:29" x14ac:dyDescent="0.2">
      <c r="A22" s="18">
        <v>32</v>
      </c>
      <c r="B22" s="17"/>
      <c r="C22" s="56">
        <v>0</v>
      </c>
      <c r="D22" s="43">
        <v>0.69</v>
      </c>
      <c r="E22" s="44">
        <f t="shared" si="0"/>
        <v>0</v>
      </c>
      <c r="F22" s="215">
        <v>561</v>
      </c>
      <c r="G22" s="45">
        <f t="shared" si="1"/>
        <v>0</v>
      </c>
      <c r="H22" s="63">
        <f t="shared" si="8"/>
        <v>0</v>
      </c>
      <c r="I22" s="18">
        <v>32</v>
      </c>
      <c r="J22" s="17"/>
      <c r="K22" s="56">
        <v>0</v>
      </c>
      <c r="L22" s="72">
        <v>0.75</v>
      </c>
      <c r="M22" s="73">
        <f t="shared" si="2"/>
        <v>0</v>
      </c>
      <c r="N22" s="218">
        <v>465</v>
      </c>
      <c r="O22" s="46">
        <f t="shared" si="3"/>
        <v>0</v>
      </c>
      <c r="P22" s="64">
        <f t="shared" si="4"/>
        <v>0</v>
      </c>
      <c r="Q22" s="18">
        <v>32</v>
      </c>
      <c r="R22" s="19"/>
      <c r="S22" s="56">
        <v>0</v>
      </c>
      <c r="T22" s="72">
        <v>0.48</v>
      </c>
      <c r="U22" s="73">
        <f t="shared" si="5"/>
        <v>0</v>
      </c>
      <c r="V22" s="217">
        <v>330</v>
      </c>
      <c r="W22" s="80">
        <f t="shared" si="6"/>
        <v>0</v>
      </c>
      <c r="X22" s="64">
        <f t="shared" si="7"/>
        <v>0</v>
      </c>
      <c r="AC22" s="5"/>
    </row>
    <row r="23" spans="1:29" x14ac:dyDescent="0.2">
      <c r="A23" s="18">
        <v>34</v>
      </c>
      <c r="B23" s="17"/>
      <c r="C23" s="56">
        <v>0</v>
      </c>
      <c r="D23" s="43">
        <v>0.79</v>
      </c>
      <c r="E23" s="44">
        <f t="shared" si="0"/>
        <v>0</v>
      </c>
      <c r="F23" s="215">
        <v>563</v>
      </c>
      <c r="G23" s="45">
        <f t="shared" si="1"/>
        <v>0</v>
      </c>
      <c r="H23" s="63">
        <f t="shared" si="8"/>
        <v>0</v>
      </c>
      <c r="I23" s="18">
        <v>34</v>
      </c>
      <c r="J23" s="17"/>
      <c r="K23" s="56">
        <v>0</v>
      </c>
      <c r="L23" s="72">
        <v>0.86</v>
      </c>
      <c r="M23" s="73">
        <f t="shared" si="2"/>
        <v>0</v>
      </c>
      <c r="N23" s="218">
        <v>467</v>
      </c>
      <c r="O23" s="46">
        <f t="shared" si="3"/>
        <v>0</v>
      </c>
      <c r="P23" s="64">
        <f t="shared" si="4"/>
        <v>0</v>
      </c>
      <c r="Q23" s="18">
        <v>34</v>
      </c>
      <c r="R23" s="19"/>
      <c r="S23" s="56">
        <v>0</v>
      </c>
      <c r="T23" s="72">
        <v>0.54</v>
      </c>
      <c r="U23" s="73">
        <f t="shared" si="5"/>
        <v>0</v>
      </c>
      <c r="V23" s="217">
        <v>330</v>
      </c>
      <c r="W23" s="80">
        <f t="shared" si="6"/>
        <v>0</v>
      </c>
      <c r="X23" s="64">
        <f t="shared" si="7"/>
        <v>0</v>
      </c>
      <c r="AC23" s="5"/>
    </row>
    <row r="24" spans="1:29" x14ac:dyDescent="0.2">
      <c r="A24" s="18">
        <v>36</v>
      </c>
      <c r="B24" s="17"/>
      <c r="C24" s="56">
        <v>0</v>
      </c>
      <c r="D24" s="43">
        <v>0.9</v>
      </c>
      <c r="E24" s="44">
        <f t="shared" si="0"/>
        <v>0</v>
      </c>
      <c r="F24" s="215">
        <v>564</v>
      </c>
      <c r="G24" s="45">
        <f t="shared" si="1"/>
        <v>0</v>
      </c>
      <c r="H24" s="63">
        <f t="shared" si="8"/>
        <v>0</v>
      </c>
      <c r="I24" s="18">
        <v>36</v>
      </c>
      <c r="J24" s="19"/>
      <c r="K24" s="56">
        <v>0</v>
      </c>
      <c r="L24" s="72">
        <v>0.97</v>
      </c>
      <c r="M24" s="73">
        <f t="shared" si="2"/>
        <v>0</v>
      </c>
      <c r="N24" s="218">
        <v>468</v>
      </c>
      <c r="O24" s="46">
        <f t="shared" si="3"/>
        <v>0</v>
      </c>
      <c r="P24" s="64">
        <f t="shared" si="4"/>
        <v>0</v>
      </c>
      <c r="Q24" s="18">
        <v>36</v>
      </c>
      <c r="R24" s="19"/>
      <c r="S24" s="56">
        <v>0</v>
      </c>
      <c r="T24" s="72">
        <v>0.6</v>
      </c>
      <c r="U24" s="73">
        <f t="shared" si="5"/>
        <v>0</v>
      </c>
      <c r="V24" s="217">
        <v>330</v>
      </c>
      <c r="W24" s="80">
        <f t="shared" si="6"/>
        <v>0</v>
      </c>
      <c r="X24" s="64">
        <f t="shared" si="7"/>
        <v>0</v>
      </c>
      <c r="AC24" s="5"/>
    </row>
    <row r="25" spans="1:29" x14ac:dyDescent="0.2">
      <c r="A25" s="18">
        <v>38</v>
      </c>
      <c r="B25" s="17"/>
      <c r="C25" s="56">
        <v>0</v>
      </c>
      <c r="D25" s="43">
        <v>1</v>
      </c>
      <c r="E25" s="44">
        <f t="shared" si="0"/>
        <v>0</v>
      </c>
      <c r="F25" s="215">
        <v>564</v>
      </c>
      <c r="G25" s="45">
        <f t="shared" si="1"/>
        <v>0</v>
      </c>
      <c r="H25" s="63">
        <f t="shared" si="8"/>
        <v>0</v>
      </c>
      <c r="I25" s="18">
        <v>38</v>
      </c>
      <c r="J25" s="19"/>
      <c r="K25" s="56">
        <v>0</v>
      </c>
      <c r="L25" s="72">
        <v>1.0900000000000001</v>
      </c>
      <c r="M25" s="73">
        <f t="shared" si="2"/>
        <v>0</v>
      </c>
      <c r="N25" s="218">
        <v>468</v>
      </c>
      <c r="O25" s="46">
        <f t="shared" si="3"/>
        <v>0</v>
      </c>
      <c r="P25" s="64">
        <f t="shared" si="4"/>
        <v>0</v>
      </c>
      <c r="Q25" s="18">
        <v>38</v>
      </c>
      <c r="R25" s="19"/>
      <c r="S25" s="56">
        <v>0</v>
      </c>
      <c r="T25" s="72">
        <v>0.66500000000000004</v>
      </c>
      <c r="U25" s="73">
        <f t="shared" si="5"/>
        <v>0</v>
      </c>
      <c r="V25" s="217">
        <v>330</v>
      </c>
      <c r="W25" s="80">
        <f t="shared" si="6"/>
        <v>0</v>
      </c>
      <c r="X25" s="64">
        <f t="shared" si="7"/>
        <v>0</v>
      </c>
      <c r="AC25" s="5"/>
    </row>
    <row r="26" spans="1:29" x14ac:dyDescent="0.2">
      <c r="A26" s="18">
        <v>40</v>
      </c>
      <c r="B26" s="17"/>
      <c r="C26" s="56">
        <v>0</v>
      </c>
      <c r="D26" s="43">
        <v>1.1299999999999999</v>
      </c>
      <c r="E26" s="44">
        <f>B26*D26</f>
        <v>0</v>
      </c>
      <c r="F26" s="215">
        <v>564</v>
      </c>
      <c r="G26" s="45">
        <f>E26*F26</f>
        <v>0</v>
      </c>
      <c r="H26" s="63">
        <f t="shared" si="8"/>
        <v>0</v>
      </c>
      <c r="I26" s="18">
        <v>40</v>
      </c>
      <c r="J26" s="19"/>
      <c r="K26" s="56">
        <v>0</v>
      </c>
      <c r="L26" s="72">
        <v>1.21</v>
      </c>
      <c r="M26" s="73">
        <f>J26*L26</f>
        <v>0</v>
      </c>
      <c r="N26" s="218">
        <v>469</v>
      </c>
      <c r="O26" s="46">
        <f>M26*N26</f>
        <v>0</v>
      </c>
      <c r="P26" s="64">
        <f>SUM(K26*L26*N26)</f>
        <v>0</v>
      </c>
      <c r="Q26" s="18">
        <v>40</v>
      </c>
      <c r="R26" s="19"/>
      <c r="S26" s="56">
        <v>0</v>
      </c>
      <c r="T26" s="72">
        <v>0.73499999999999999</v>
      </c>
      <c r="U26" s="73">
        <f>R26*T26</f>
        <v>0</v>
      </c>
      <c r="V26" s="217">
        <v>330</v>
      </c>
      <c r="W26" s="80">
        <f>SUM(R26*T26*V26)</f>
        <v>0</v>
      </c>
      <c r="X26" s="64">
        <f>SUM(S26*T26*V26)</f>
        <v>0</v>
      </c>
      <c r="AC26" s="5"/>
    </row>
    <row r="27" spans="1:29" x14ac:dyDescent="0.2">
      <c r="A27" s="18">
        <v>42</v>
      </c>
      <c r="B27" s="17"/>
      <c r="C27" s="56">
        <v>0</v>
      </c>
      <c r="D27" s="43">
        <v>1.24</v>
      </c>
      <c r="E27" s="44">
        <f>B27*D27</f>
        <v>0</v>
      </c>
      <c r="F27" s="215">
        <v>565</v>
      </c>
      <c r="G27" s="45">
        <f>E27*F27</f>
        <v>0</v>
      </c>
      <c r="H27" s="63">
        <f t="shared" si="8"/>
        <v>0</v>
      </c>
      <c r="I27" s="18">
        <v>42</v>
      </c>
      <c r="J27" s="19"/>
      <c r="K27" s="56">
        <v>0</v>
      </c>
      <c r="L27" s="72">
        <v>1.34</v>
      </c>
      <c r="M27" s="73">
        <f>J27*L27</f>
        <v>0</v>
      </c>
      <c r="N27" s="218">
        <v>469</v>
      </c>
      <c r="O27" s="46">
        <f>M27*N27</f>
        <v>0</v>
      </c>
      <c r="P27" s="64">
        <f>SUM(K27*L27*N27)</f>
        <v>0</v>
      </c>
      <c r="Q27" s="18">
        <v>42</v>
      </c>
      <c r="R27" s="19"/>
      <c r="S27" s="56">
        <v>0</v>
      </c>
      <c r="T27" s="72">
        <v>0.80500000000000005</v>
      </c>
      <c r="U27" s="73">
        <f>R27*T27</f>
        <v>0</v>
      </c>
      <c r="V27" s="217">
        <v>330</v>
      </c>
      <c r="W27" s="80">
        <f>SUM(R27*T27*V27)</f>
        <v>0</v>
      </c>
      <c r="X27" s="64">
        <f>SUM(S27*T27*V27)</f>
        <v>0</v>
      </c>
      <c r="AC27" s="5"/>
    </row>
    <row r="28" spans="1:29" x14ac:dyDescent="0.2">
      <c r="A28" s="18">
        <v>44</v>
      </c>
      <c r="B28" s="19"/>
      <c r="C28" s="56">
        <v>0</v>
      </c>
      <c r="D28" s="43">
        <v>1.38</v>
      </c>
      <c r="E28" s="44">
        <f>B28*D28</f>
        <v>0</v>
      </c>
      <c r="F28" s="215">
        <v>565</v>
      </c>
      <c r="G28" s="45">
        <f>E28*F28</f>
        <v>0</v>
      </c>
      <c r="H28" s="63">
        <f t="shared" si="8"/>
        <v>0</v>
      </c>
      <c r="I28" s="18">
        <v>44</v>
      </c>
      <c r="J28" s="19"/>
      <c r="K28" s="56">
        <v>0</v>
      </c>
      <c r="L28" s="72">
        <v>1.46</v>
      </c>
      <c r="M28" s="73">
        <f>J28*L28</f>
        <v>0</v>
      </c>
      <c r="N28" s="218">
        <v>470</v>
      </c>
      <c r="O28" s="46">
        <f>M28*N28</f>
        <v>0</v>
      </c>
      <c r="P28" s="64">
        <f>SUM(K28*L28*N28)</f>
        <v>0</v>
      </c>
      <c r="Q28" s="18">
        <v>44</v>
      </c>
      <c r="R28" s="19"/>
      <c r="S28" s="56">
        <v>0</v>
      </c>
      <c r="T28" s="72">
        <v>0.88</v>
      </c>
      <c r="U28" s="73">
        <f>R28*T28</f>
        <v>0</v>
      </c>
      <c r="V28" s="217">
        <v>330</v>
      </c>
      <c r="W28" s="80">
        <f>SUM(R28*T28*V28)</f>
        <v>0</v>
      </c>
      <c r="X28" s="64">
        <f>SUM(S28*T28*V28)</f>
        <v>0</v>
      </c>
      <c r="AC28" s="5"/>
    </row>
    <row r="29" spans="1:29" ht="13.5" thickBot="1" x14ac:dyDescent="0.25">
      <c r="A29" s="20">
        <v>46</v>
      </c>
      <c r="B29" s="21"/>
      <c r="C29" s="57">
        <v>0</v>
      </c>
      <c r="D29" s="47">
        <v>1.49</v>
      </c>
      <c r="E29" s="48">
        <f>B29*D29</f>
        <v>0</v>
      </c>
      <c r="F29" s="216">
        <v>565</v>
      </c>
      <c r="G29" s="49">
        <f>E29*F29</f>
        <v>0</v>
      </c>
      <c r="H29" s="63">
        <f t="shared" si="8"/>
        <v>0</v>
      </c>
      <c r="I29" s="22">
        <v>46</v>
      </c>
      <c r="J29" s="21"/>
      <c r="K29" s="57">
        <v>0</v>
      </c>
      <c r="L29" s="74">
        <v>1.58</v>
      </c>
      <c r="M29" s="75">
        <f>J29*L29</f>
        <v>0</v>
      </c>
      <c r="N29" s="219">
        <v>470</v>
      </c>
      <c r="O29" s="50">
        <f>M29*N29</f>
        <v>0</v>
      </c>
      <c r="P29" s="65">
        <f>SUM(K29*L29*N29)</f>
        <v>0</v>
      </c>
      <c r="Q29" s="22">
        <v>46</v>
      </c>
      <c r="R29" s="21"/>
      <c r="S29" s="57">
        <v>0</v>
      </c>
      <c r="T29" s="74">
        <v>0.95</v>
      </c>
      <c r="U29" s="75">
        <f>R29*T29</f>
        <v>0</v>
      </c>
      <c r="V29" s="217">
        <v>330</v>
      </c>
      <c r="W29" s="81">
        <f>SUM(R29*T29*V29)</f>
        <v>0</v>
      </c>
      <c r="X29" s="65">
        <f>SUM(S29*T29*V29)</f>
        <v>0</v>
      </c>
    </row>
    <row r="30" spans="1:29" x14ac:dyDescent="0.2">
      <c r="A30" s="10"/>
      <c r="B30" s="23">
        <f>SUM(B10:B29)</f>
        <v>0</v>
      </c>
      <c r="C30" s="58">
        <f>SUM(C10:C29)</f>
        <v>0</v>
      </c>
      <c r="D30" s="51"/>
      <c r="E30" s="52">
        <f>SUM(E10:E29)</f>
        <v>0</v>
      </c>
      <c r="F30" s="51"/>
      <c r="G30" s="53">
        <f>SUM(G10:G29)</f>
        <v>0</v>
      </c>
      <c r="H30" s="66">
        <f>SUM(H10:H29)</f>
        <v>0</v>
      </c>
      <c r="I30" s="24"/>
      <c r="J30" s="25">
        <f>SUM(J10:J29)</f>
        <v>0</v>
      </c>
      <c r="K30" s="59">
        <f>SUM(K10:K29)</f>
        <v>0</v>
      </c>
      <c r="L30" s="76"/>
      <c r="M30" s="77">
        <f>SUM(M10:M29)</f>
        <v>0</v>
      </c>
      <c r="N30" s="76"/>
      <c r="O30" s="77">
        <f>SUM(O10:O29)</f>
        <v>0</v>
      </c>
      <c r="P30" s="66">
        <f>SUM(P10:P29)</f>
        <v>0</v>
      </c>
      <c r="Q30" s="26"/>
      <c r="R30" s="25">
        <f>SUM(R10:R29)</f>
        <v>0</v>
      </c>
      <c r="S30" s="59">
        <f>SUM(S10:S29)</f>
        <v>0</v>
      </c>
      <c r="T30" s="76"/>
      <c r="U30" s="77">
        <f>SUM(U10:U29)</f>
        <v>0</v>
      </c>
      <c r="V30" s="76"/>
      <c r="W30" s="82">
        <f>SUM(W10:W29)</f>
        <v>0</v>
      </c>
      <c r="X30" s="83">
        <f>SUM(X10:X29)</f>
        <v>0</v>
      </c>
    </row>
    <row r="31" spans="1:29" x14ac:dyDescent="0.2">
      <c r="W31" s="4"/>
    </row>
    <row r="32" spans="1:29" ht="14.25" x14ac:dyDescent="0.2">
      <c r="B32" s="27" t="s">
        <v>18</v>
      </c>
      <c r="C32" s="28"/>
      <c r="D32" s="28"/>
      <c r="E32" s="29">
        <f>E30+M30+U30</f>
        <v>0</v>
      </c>
      <c r="F32" s="27" t="s">
        <v>19</v>
      </c>
      <c r="G32" s="30"/>
      <c r="H32" s="27" t="s">
        <v>20</v>
      </c>
      <c r="I32" s="27"/>
      <c r="J32" s="28"/>
      <c r="K32" s="31">
        <f>B30+J30+R30</f>
        <v>0</v>
      </c>
      <c r="L32" s="30"/>
      <c r="M32" s="27" t="s">
        <v>21</v>
      </c>
      <c r="N32" s="28"/>
      <c r="O32" s="28"/>
      <c r="P32" s="32"/>
      <c r="Q32" s="33"/>
      <c r="R32" s="30"/>
      <c r="S32" s="27" t="s">
        <v>37</v>
      </c>
      <c r="T32" s="28"/>
      <c r="U32" s="34"/>
      <c r="V32" s="28"/>
      <c r="W32" s="28"/>
      <c r="X32" s="32"/>
    </row>
    <row r="34" spans="1:29" x14ac:dyDescent="0.2">
      <c r="B34" s="91" t="s">
        <v>22</v>
      </c>
      <c r="C34" s="92"/>
      <c r="D34" s="92"/>
      <c r="E34" s="92"/>
      <c r="F34" s="93"/>
      <c r="G34" s="94">
        <f>SUM(G30+O30+W30)</f>
        <v>0</v>
      </c>
      <c r="H34" s="95" t="s">
        <v>17</v>
      </c>
      <c r="I34" s="95"/>
      <c r="J34" s="96" t="s">
        <v>23</v>
      </c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9"/>
      <c r="AC34" s="5"/>
    </row>
    <row r="35" spans="1:29" ht="13.5" thickBot="1" x14ac:dyDescent="0.25">
      <c r="B35" s="100" t="s">
        <v>24</v>
      </c>
      <c r="C35" s="101"/>
      <c r="D35" s="101"/>
      <c r="E35" s="101"/>
      <c r="F35" s="102"/>
      <c r="G35" s="103">
        <f>0.25*G34</f>
        <v>0</v>
      </c>
      <c r="H35" s="104" t="s">
        <v>17</v>
      </c>
      <c r="I35" s="104"/>
      <c r="J35" s="105" t="s">
        <v>25</v>
      </c>
      <c r="K35" s="106"/>
      <c r="L35" s="107"/>
      <c r="M35" s="131"/>
      <c r="N35" s="107" t="s">
        <v>26</v>
      </c>
      <c r="O35" s="108"/>
      <c r="P35" s="109"/>
      <c r="Q35" s="109"/>
      <c r="R35" s="107">
        <f>SUM(M35*1)</f>
        <v>0</v>
      </c>
      <c r="S35" s="104" t="s">
        <v>17</v>
      </c>
      <c r="T35" s="98"/>
      <c r="U35" s="98"/>
      <c r="V35" s="98"/>
      <c r="W35" s="98"/>
      <c r="X35" s="99"/>
      <c r="AC35" s="5"/>
    </row>
    <row r="36" spans="1:29" ht="13.5" thickTop="1" x14ac:dyDescent="0.2">
      <c r="B36" s="110" t="s">
        <v>27</v>
      </c>
      <c r="C36" s="111"/>
      <c r="D36" s="111"/>
      <c r="E36" s="111"/>
      <c r="F36" s="112"/>
      <c r="G36" s="127">
        <f>G34+G35</f>
        <v>0</v>
      </c>
      <c r="H36" s="113" t="s">
        <v>17</v>
      </c>
      <c r="I36" s="113"/>
      <c r="J36" s="114" t="s">
        <v>28</v>
      </c>
      <c r="K36" s="114"/>
      <c r="L36" s="114"/>
      <c r="M36" s="132"/>
      <c r="N36" s="114" t="s">
        <v>38</v>
      </c>
      <c r="O36" s="114"/>
      <c r="P36" s="114"/>
      <c r="Q36" s="114"/>
      <c r="R36" s="114">
        <f>SUM(M36*400)</f>
        <v>0</v>
      </c>
      <c r="S36" s="104" t="s">
        <v>17</v>
      </c>
      <c r="T36" s="98"/>
      <c r="U36" s="98"/>
      <c r="V36" s="98"/>
      <c r="W36" s="98"/>
      <c r="X36" s="99"/>
    </row>
    <row r="37" spans="1:29" x14ac:dyDescent="0.2">
      <c r="A37" s="10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115"/>
      <c r="M37" s="111"/>
      <c r="N37" s="105" t="s">
        <v>29</v>
      </c>
      <c r="O37" s="107"/>
      <c r="P37" s="116"/>
      <c r="Q37" s="116"/>
      <c r="R37" s="117">
        <f>SUM(P32*6)</f>
        <v>0</v>
      </c>
      <c r="S37" s="104" t="s">
        <v>17</v>
      </c>
      <c r="T37" s="98"/>
      <c r="U37" s="98"/>
      <c r="V37" s="98"/>
      <c r="W37" s="98"/>
      <c r="X37" s="99"/>
      <c r="AC37" s="5"/>
    </row>
    <row r="38" spans="1:29" ht="13.5" thickBot="1" x14ac:dyDescent="0.25">
      <c r="A38" s="10"/>
      <c r="B38" s="90" t="s">
        <v>30</v>
      </c>
      <c r="C38" s="89"/>
      <c r="D38" s="89"/>
      <c r="E38" s="89"/>
      <c r="F38" s="89"/>
      <c r="G38" s="89"/>
      <c r="H38" s="89"/>
      <c r="I38" s="89"/>
      <c r="J38" s="89"/>
      <c r="K38" s="98"/>
      <c r="L38" s="111"/>
      <c r="M38" s="111"/>
      <c r="N38" s="105" t="s">
        <v>31</v>
      </c>
      <c r="O38" s="107"/>
      <c r="P38" s="107"/>
      <c r="Q38" s="107"/>
      <c r="R38" s="117">
        <f>SUM(H30/2+P30+X30/2)</f>
        <v>0</v>
      </c>
      <c r="S38" s="104" t="s">
        <v>17</v>
      </c>
      <c r="T38" s="98"/>
      <c r="U38" s="98"/>
      <c r="V38" s="98"/>
      <c r="W38" s="98"/>
      <c r="X38" s="99"/>
      <c r="AC38" s="5"/>
    </row>
    <row r="39" spans="1:29" ht="14.25" thickTop="1" thickBot="1" x14ac:dyDescent="0.25">
      <c r="A39" s="10"/>
      <c r="B39" s="200" t="s">
        <v>50</v>
      </c>
      <c r="C39" s="200"/>
      <c r="D39" s="200"/>
      <c r="E39" s="173"/>
      <c r="F39" s="125"/>
      <c r="G39" s="125"/>
      <c r="H39" s="212" t="s">
        <v>51</v>
      </c>
      <c r="I39" s="144"/>
      <c r="J39" s="144"/>
      <c r="K39" s="126"/>
      <c r="L39" s="101"/>
      <c r="M39" s="101"/>
      <c r="N39" s="118" t="s">
        <v>32</v>
      </c>
      <c r="O39" s="101"/>
      <c r="P39" s="101"/>
      <c r="Q39" s="101"/>
      <c r="R39" s="118">
        <f>SUM(X32*3)</f>
        <v>0</v>
      </c>
      <c r="S39" s="104" t="s">
        <v>17</v>
      </c>
      <c r="T39" s="119" t="s">
        <v>33</v>
      </c>
      <c r="U39" s="120"/>
      <c r="V39" s="120"/>
      <c r="W39" s="121">
        <f>SUM(K47+G34+R40)</f>
        <v>0</v>
      </c>
      <c r="X39" s="122" t="s">
        <v>34</v>
      </c>
      <c r="AC39" s="5"/>
    </row>
    <row r="40" spans="1:29" ht="14.25" thickTop="1" thickBot="1" x14ac:dyDescent="0.25">
      <c r="A40" s="10"/>
      <c r="B40" s="173" t="s">
        <v>52</v>
      </c>
      <c r="C40" s="173"/>
      <c r="D40" s="173"/>
      <c r="E40" s="173"/>
      <c r="F40" s="107"/>
      <c r="G40" s="107" t="s">
        <v>42</v>
      </c>
      <c r="H40" s="111"/>
      <c r="I40" s="111"/>
      <c r="J40" s="111"/>
      <c r="K40" s="98"/>
      <c r="L40" s="110" t="s">
        <v>35</v>
      </c>
      <c r="M40" s="111"/>
      <c r="N40" s="111"/>
      <c r="O40" s="111"/>
      <c r="P40" s="111"/>
      <c r="Q40" s="111"/>
      <c r="R40" s="123">
        <f>SUM(R39+R38+R37+R36+R35)</f>
        <v>0</v>
      </c>
      <c r="S40" s="124" t="s">
        <v>17</v>
      </c>
      <c r="T40" s="237" t="s">
        <v>36</v>
      </c>
      <c r="U40" s="238"/>
      <c r="V40" s="238"/>
      <c r="W40" s="239">
        <f>SUM(K47+G36+R40)</f>
        <v>0</v>
      </c>
      <c r="X40" s="240" t="s">
        <v>34</v>
      </c>
    </row>
    <row r="41" spans="1:29" ht="15.75" thickTop="1" x14ac:dyDescent="0.25">
      <c r="B41" s="174" t="s">
        <v>53</v>
      </c>
      <c r="C41" s="174"/>
      <c r="D41" s="174"/>
      <c r="E41" s="174"/>
      <c r="F41" s="125"/>
      <c r="G41" s="125"/>
      <c r="H41" s="171"/>
      <c r="I41" s="171"/>
      <c r="J41" s="172"/>
      <c r="K41" s="170"/>
      <c r="L41" s="126"/>
      <c r="M41" s="35"/>
      <c r="N41" s="35"/>
      <c r="O41" s="35"/>
      <c r="P41" s="35"/>
      <c r="Q41" s="35"/>
      <c r="R41" s="35"/>
      <c r="S41" s="35"/>
      <c r="T41" s="35"/>
      <c r="W41" s="37"/>
    </row>
    <row r="42" spans="1:29" x14ac:dyDescent="0.2">
      <c r="B42" s="194"/>
      <c r="C42" s="195"/>
      <c r="D42" s="196"/>
      <c r="E42" s="197"/>
      <c r="G42" s="35"/>
      <c r="H42" s="36"/>
      <c r="I42" s="36"/>
      <c r="J42" s="36"/>
      <c r="K42" s="162" t="s">
        <v>49</v>
      </c>
      <c r="L42" s="163"/>
      <c r="M42" s="163"/>
      <c r="N42" s="164"/>
      <c r="O42" s="164"/>
      <c r="P42" s="165"/>
      <c r="Q42" s="10"/>
      <c r="R42" s="10"/>
      <c r="T42" s="158"/>
      <c r="U42" s="159"/>
      <c r="V42" s="157"/>
      <c r="W42" s="160"/>
      <c r="X42" s="161"/>
    </row>
    <row r="43" spans="1:29" x14ac:dyDescent="0.2">
      <c r="G43" s="147"/>
      <c r="H43" s="175"/>
      <c r="I43" s="175"/>
      <c r="J43" s="176"/>
      <c r="K43" s="166" t="s">
        <v>41</v>
      </c>
      <c r="L43" s="167"/>
      <c r="M43" s="167"/>
      <c r="N43" s="167"/>
      <c r="O43" s="168"/>
      <c r="P43" s="169"/>
      <c r="Q43" s="189"/>
      <c r="R43" s="189"/>
      <c r="T43" s="158" t="s">
        <v>39</v>
      </c>
      <c r="U43" s="159"/>
      <c r="V43" s="157"/>
      <c r="W43" s="160" t="s">
        <v>54</v>
      </c>
      <c r="X43" s="161"/>
    </row>
    <row r="44" spans="1:29" x14ac:dyDescent="0.2">
      <c r="B44" s="143"/>
      <c r="C44" s="143"/>
      <c r="D44" s="175"/>
      <c r="E44" s="175"/>
      <c r="F44" s="175"/>
      <c r="G44" s="10"/>
      <c r="H44" s="10"/>
      <c r="I44" s="10"/>
      <c r="J44" s="36"/>
      <c r="K44" s="35"/>
    </row>
    <row r="45" spans="1:29" x14ac:dyDescent="0.2">
      <c r="B45" s="35"/>
      <c r="C45" s="35"/>
      <c r="D45" s="188"/>
      <c r="E45" s="188"/>
      <c r="F45" s="188"/>
      <c r="G45" s="188"/>
      <c r="H45" s="189"/>
      <c r="I45" s="189"/>
      <c r="J45" s="35"/>
      <c r="K45" s="35"/>
      <c r="L45" s="35"/>
      <c r="M45" s="35"/>
    </row>
    <row r="46" spans="1:29" x14ac:dyDescent="0.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29" x14ac:dyDescent="0.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29" x14ac:dyDescent="0.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2:13" x14ac:dyDescent="0.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 x14ac:dyDescent="0.2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</sheetData>
  <phoneticPr fontId="0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Normal="100" workbookViewId="0">
      <selection activeCell="U5" sqref="U5"/>
    </sheetView>
  </sheetViews>
  <sheetFormatPr defaultColWidth="11.42578125" defaultRowHeight="12.75" x14ac:dyDescent="0.2"/>
  <cols>
    <col min="1" max="1" width="4.7109375" style="3" customWidth="1"/>
    <col min="2" max="3" width="5.7109375" style="3" customWidth="1"/>
    <col min="4" max="4" width="6.28515625" style="3" customWidth="1"/>
    <col min="5" max="5" width="5.7109375" style="3" customWidth="1"/>
    <col min="6" max="6" width="4.7109375" style="3" customWidth="1"/>
    <col min="7" max="7" width="9.5703125" style="3" customWidth="1"/>
    <col min="8" max="8" width="7.7109375" style="3" customWidth="1"/>
    <col min="9" max="9" width="4.85546875" style="3" customWidth="1"/>
    <col min="10" max="11" width="5.7109375" style="3" customWidth="1"/>
    <col min="12" max="13" width="6.28515625" style="3" customWidth="1"/>
    <col min="14" max="14" width="4.7109375" style="3" customWidth="1"/>
    <col min="15" max="15" width="8.140625" style="3" customWidth="1"/>
    <col min="16" max="16" width="7.140625" style="3" customWidth="1"/>
    <col min="17" max="17" width="5.28515625" style="3" customWidth="1"/>
    <col min="18" max="18" width="6.42578125" style="3" customWidth="1"/>
    <col min="19" max="19" width="5.7109375" style="3" customWidth="1"/>
    <col min="20" max="20" width="6.28515625" style="3" customWidth="1"/>
    <col min="21" max="21" width="5.7109375" style="3" customWidth="1"/>
    <col min="22" max="22" width="4.7109375" style="3" customWidth="1"/>
    <col min="23" max="23" width="7.7109375" style="3" customWidth="1"/>
    <col min="24" max="24" width="7.7109375" style="4" customWidth="1"/>
    <col min="25" max="25" width="4.7109375" style="5" customWidth="1"/>
    <col min="26" max="26" width="0.140625" style="5" customWidth="1"/>
    <col min="27" max="27" width="11.42578125" style="5" customWidth="1"/>
    <col min="28" max="28" width="14.140625" style="5" customWidth="1"/>
    <col min="29" max="29" width="11.42578125" style="6" customWidth="1"/>
    <col min="30" max="16384" width="11.42578125" style="3"/>
  </cols>
  <sheetData>
    <row r="1" spans="1:29" ht="15.75" x14ac:dyDescent="0.25">
      <c r="A1" s="1" t="s">
        <v>44</v>
      </c>
      <c r="B1" s="186"/>
      <c r="C1" s="186"/>
      <c r="D1" s="186"/>
      <c r="E1" s="186"/>
      <c r="F1" s="186"/>
      <c r="G1" s="186"/>
    </row>
    <row r="2" spans="1:29" ht="14.25" x14ac:dyDescent="0.2">
      <c r="A2" s="51"/>
      <c r="B2" s="51"/>
      <c r="C2" s="51"/>
      <c r="D2" s="226" t="s">
        <v>60</v>
      </c>
      <c r="E2" s="227"/>
      <c r="F2" s="227"/>
      <c r="G2" s="227"/>
      <c r="H2" s="227"/>
      <c r="I2" s="227"/>
      <c r="J2" s="228"/>
      <c r="K2" s="227"/>
      <c r="L2" s="227"/>
      <c r="M2" s="224"/>
      <c r="N2" s="242" t="s">
        <v>69</v>
      </c>
      <c r="O2" s="10"/>
      <c r="P2" s="10"/>
      <c r="Q2" s="10"/>
      <c r="R2" s="10"/>
      <c r="S2" s="10"/>
    </row>
    <row r="3" spans="1:29" ht="15" x14ac:dyDescent="0.25">
      <c r="A3" s="86" t="s">
        <v>0</v>
      </c>
      <c r="B3" s="88"/>
      <c r="C3" s="88"/>
      <c r="D3" s="229" t="s">
        <v>61</v>
      </c>
      <c r="E3" s="230"/>
      <c r="F3" s="230"/>
      <c r="G3" s="230"/>
      <c r="H3" s="230"/>
      <c r="I3" s="230"/>
      <c r="J3" s="231"/>
      <c r="K3" s="232"/>
      <c r="L3" s="232"/>
      <c r="M3" s="225"/>
      <c r="N3" s="185"/>
      <c r="O3" s="185"/>
      <c r="P3" s="220"/>
      <c r="Q3" s="220"/>
      <c r="R3" s="220"/>
      <c r="S3" s="185"/>
    </row>
    <row r="4" spans="1:29" ht="14.25" x14ac:dyDescent="0.2">
      <c r="A4" s="51"/>
      <c r="B4" s="51"/>
      <c r="C4" s="51"/>
      <c r="D4" s="233" t="s">
        <v>62</v>
      </c>
      <c r="E4" s="233"/>
      <c r="F4" s="233"/>
      <c r="G4" s="233"/>
      <c r="H4" s="233"/>
      <c r="I4" s="232"/>
      <c r="J4" s="232"/>
      <c r="K4" s="232"/>
      <c r="L4" s="234"/>
      <c r="M4" s="224"/>
      <c r="N4" s="10"/>
      <c r="O4" s="10"/>
      <c r="P4" s="10"/>
      <c r="Q4" s="10"/>
      <c r="R4" s="10"/>
      <c r="S4" s="87"/>
    </row>
    <row r="5" spans="1:29" ht="15.75" x14ac:dyDescent="0.25">
      <c r="A5" s="86" t="s">
        <v>1</v>
      </c>
      <c r="B5" s="88"/>
      <c r="C5" s="88"/>
      <c r="D5" s="201" t="s">
        <v>63</v>
      </c>
      <c r="E5" s="205"/>
      <c r="F5" s="206"/>
      <c r="G5" s="207"/>
      <c r="H5" s="85"/>
      <c r="I5" s="85"/>
      <c r="J5" s="84"/>
      <c r="K5" s="84"/>
      <c r="L5" s="185"/>
      <c r="M5" s="194" t="s">
        <v>47</v>
      </c>
      <c r="N5" s="195"/>
      <c r="O5" s="195"/>
      <c r="P5" s="195" t="s">
        <v>64</v>
      </c>
      <c r="Q5" s="195"/>
      <c r="R5" s="195"/>
      <c r="S5" s="199"/>
    </row>
    <row r="6" spans="1:29" x14ac:dyDescent="0.2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X6" s="3"/>
      <c r="Y6" s="3"/>
      <c r="Z6" s="3"/>
      <c r="AA6" s="3"/>
      <c r="AB6" s="3"/>
      <c r="AC6" s="3"/>
    </row>
    <row r="7" spans="1:29" x14ac:dyDescent="0.2">
      <c r="A7" s="7" t="s">
        <v>2</v>
      </c>
      <c r="B7" s="8" t="s">
        <v>3</v>
      </c>
      <c r="C7" s="9"/>
      <c r="D7" s="10"/>
      <c r="F7" s="10"/>
      <c r="G7" s="10"/>
      <c r="H7" s="9"/>
      <c r="I7" s="11" t="s">
        <v>2</v>
      </c>
      <c r="J7" s="8" t="s">
        <v>4</v>
      </c>
      <c r="K7" s="9"/>
      <c r="L7" s="10"/>
      <c r="N7" s="10"/>
      <c r="O7" s="10"/>
      <c r="P7" s="9"/>
      <c r="Q7" s="11" t="s">
        <v>2</v>
      </c>
      <c r="R7" s="8" t="s">
        <v>5</v>
      </c>
      <c r="S7" s="9"/>
      <c r="T7" s="10"/>
      <c r="V7" s="10"/>
      <c r="W7" s="10"/>
      <c r="X7" s="12"/>
    </row>
    <row r="8" spans="1:29" x14ac:dyDescent="0.2">
      <c r="A8" s="7" t="s">
        <v>6</v>
      </c>
      <c r="B8" s="13" t="s">
        <v>7</v>
      </c>
      <c r="C8" s="54" t="s">
        <v>7</v>
      </c>
      <c r="D8" s="38" t="s">
        <v>8</v>
      </c>
      <c r="E8" s="38" t="s">
        <v>9</v>
      </c>
      <c r="F8" s="38" t="s">
        <v>10</v>
      </c>
      <c r="G8" s="38" t="s">
        <v>11</v>
      </c>
      <c r="H8" s="61" t="s">
        <v>11</v>
      </c>
      <c r="I8" s="7" t="s">
        <v>6</v>
      </c>
      <c r="J8" s="14" t="s">
        <v>7</v>
      </c>
      <c r="K8" s="54" t="s">
        <v>7</v>
      </c>
      <c r="L8" s="67" t="s">
        <v>8</v>
      </c>
      <c r="M8" s="67" t="s">
        <v>9</v>
      </c>
      <c r="N8" s="67" t="s">
        <v>10</v>
      </c>
      <c r="O8" s="67" t="s">
        <v>11</v>
      </c>
      <c r="P8" s="61" t="s">
        <v>11</v>
      </c>
      <c r="Q8" s="7" t="s">
        <v>6</v>
      </c>
      <c r="R8" s="14" t="s">
        <v>7</v>
      </c>
      <c r="S8" s="54" t="s">
        <v>7</v>
      </c>
      <c r="T8" s="67" t="s">
        <v>8</v>
      </c>
      <c r="U8" s="67" t="s">
        <v>9</v>
      </c>
      <c r="V8" s="67" t="s">
        <v>10</v>
      </c>
      <c r="W8" s="67" t="s">
        <v>11</v>
      </c>
      <c r="X8" s="61" t="s">
        <v>11</v>
      </c>
    </row>
    <row r="9" spans="1:29" x14ac:dyDescent="0.2">
      <c r="A9" s="7" t="s">
        <v>12</v>
      </c>
      <c r="B9" s="13" t="s">
        <v>13</v>
      </c>
      <c r="C9" s="59" t="s">
        <v>14</v>
      </c>
      <c r="D9" s="38" t="s">
        <v>15</v>
      </c>
      <c r="E9" s="38" t="s">
        <v>16</v>
      </c>
      <c r="F9" s="38" t="s">
        <v>16</v>
      </c>
      <c r="G9" s="38" t="s">
        <v>17</v>
      </c>
      <c r="H9" s="61" t="s">
        <v>14</v>
      </c>
      <c r="I9" s="7" t="s">
        <v>12</v>
      </c>
      <c r="J9" s="14" t="s">
        <v>13</v>
      </c>
      <c r="K9" s="54" t="s">
        <v>14</v>
      </c>
      <c r="L9" s="67" t="s">
        <v>15</v>
      </c>
      <c r="M9" s="68" t="s">
        <v>16</v>
      </c>
      <c r="N9" s="68" t="s">
        <v>16</v>
      </c>
      <c r="O9" s="69" t="s">
        <v>17</v>
      </c>
      <c r="P9" s="62" t="s">
        <v>14</v>
      </c>
      <c r="Q9" s="7" t="s">
        <v>12</v>
      </c>
      <c r="R9" s="141" t="s">
        <v>13</v>
      </c>
      <c r="S9" s="60" t="s">
        <v>14</v>
      </c>
      <c r="T9" s="68" t="s">
        <v>15</v>
      </c>
      <c r="U9" s="68" t="s">
        <v>16</v>
      </c>
      <c r="V9" s="68" t="s">
        <v>16</v>
      </c>
      <c r="W9" s="78" t="s">
        <v>17</v>
      </c>
      <c r="X9" s="62" t="s">
        <v>14</v>
      </c>
    </row>
    <row r="10" spans="1:29" x14ac:dyDescent="0.2">
      <c r="A10" s="16">
        <v>8</v>
      </c>
      <c r="B10" s="17"/>
      <c r="C10" s="56">
        <v>0</v>
      </c>
      <c r="D10" s="39">
        <v>0.02</v>
      </c>
      <c r="E10" s="40">
        <f t="shared" ref="E10:E25" si="0">B10*D10</f>
        <v>0</v>
      </c>
      <c r="F10" s="214">
        <v>300</v>
      </c>
      <c r="G10" s="41">
        <f t="shared" ref="G10:G25" si="1">E10*F10</f>
        <v>0</v>
      </c>
      <c r="H10" s="63">
        <f t="shared" ref="H10:H29" si="2">SUM((C10*D10*F10)/2)</f>
        <v>0</v>
      </c>
      <c r="I10" s="16">
        <v>8</v>
      </c>
      <c r="J10" s="17"/>
      <c r="K10" s="55">
        <v>0</v>
      </c>
      <c r="L10" s="70">
        <v>0.02</v>
      </c>
      <c r="M10" s="71">
        <f t="shared" ref="M10:M25" si="3">J10*L10</f>
        <v>0</v>
      </c>
      <c r="N10" s="217">
        <v>300</v>
      </c>
      <c r="O10" s="137">
        <f t="shared" ref="O10:O25" si="4">M10*N10</f>
        <v>0</v>
      </c>
      <c r="P10" s="63">
        <f t="shared" ref="P10:P25" si="5">SUM(K10*L10*N10)</f>
        <v>0</v>
      </c>
      <c r="Q10" s="16">
        <v>8</v>
      </c>
      <c r="R10" s="17"/>
      <c r="S10" s="55">
        <v>0</v>
      </c>
      <c r="T10" s="70">
        <v>0.02</v>
      </c>
      <c r="U10" s="71">
        <f t="shared" ref="U10:U25" si="6">R10*T10</f>
        <v>0</v>
      </c>
      <c r="V10" s="217">
        <v>330</v>
      </c>
      <c r="W10" s="79">
        <f t="shared" ref="W10:W25" si="7">SUM(R10*T10*V10)</f>
        <v>0</v>
      </c>
      <c r="X10" s="63">
        <f t="shared" ref="X10:X25" si="8">SUM(S10*T10*V10)</f>
        <v>0</v>
      </c>
    </row>
    <row r="11" spans="1:29" x14ac:dyDescent="0.2">
      <c r="A11" s="18">
        <v>10</v>
      </c>
      <c r="B11" s="17"/>
      <c r="C11" s="56">
        <v>0</v>
      </c>
      <c r="D11" s="43">
        <v>0.04</v>
      </c>
      <c r="E11" s="44">
        <f t="shared" si="0"/>
        <v>0</v>
      </c>
      <c r="F11" s="214">
        <v>300</v>
      </c>
      <c r="G11" s="45">
        <f t="shared" si="1"/>
        <v>0</v>
      </c>
      <c r="H11" s="64">
        <f t="shared" si="2"/>
        <v>0</v>
      </c>
      <c r="I11" s="18">
        <v>10</v>
      </c>
      <c r="J11" s="17"/>
      <c r="K11" s="55">
        <v>0</v>
      </c>
      <c r="L11" s="72">
        <v>3.5000000000000003E-2</v>
      </c>
      <c r="M11" s="73">
        <f t="shared" si="3"/>
        <v>0</v>
      </c>
      <c r="N11" s="217">
        <v>300</v>
      </c>
      <c r="O11" s="138">
        <f t="shared" si="4"/>
        <v>0</v>
      </c>
      <c r="P11" s="64">
        <f t="shared" si="5"/>
        <v>0</v>
      </c>
      <c r="Q11" s="18">
        <v>10</v>
      </c>
      <c r="R11" s="19"/>
      <c r="S11" s="56">
        <v>0</v>
      </c>
      <c r="T11" s="72">
        <v>3.2000000000000001E-2</v>
      </c>
      <c r="U11" s="73">
        <f t="shared" si="6"/>
        <v>0</v>
      </c>
      <c r="V11" s="217">
        <v>330</v>
      </c>
      <c r="W11" s="80">
        <f t="shared" si="7"/>
        <v>0</v>
      </c>
      <c r="X11" s="64">
        <f t="shared" si="8"/>
        <v>0</v>
      </c>
      <c r="AC11" s="5"/>
    </row>
    <row r="12" spans="1:29" x14ac:dyDescent="0.2">
      <c r="A12" s="18">
        <v>12</v>
      </c>
      <c r="B12" s="17"/>
      <c r="C12" s="56">
        <v>0</v>
      </c>
      <c r="D12" s="43">
        <v>6.5000000000000002E-2</v>
      </c>
      <c r="E12" s="44">
        <f t="shared" si="0"/>
        <v>0</v>
      </c>
      <c r="F12" s="214">
        <v>344</v>
      </c>
      <c r="G12" s="45">
        <f t="shared" si="1"/>
        <v>0</v>
      </c>
      <c r="H12" s="64">
        <f t="shared" si="2"/>
        <v>0</v>
      </c>
      <c r="I12" s="18">
        <v>12</v>
      </c>
      <c r="J12" s="17">
        <v>2</v>
      </c>
      <c r="K12" s="55">
        <v>0</v>
      </c>
      <c r="L12" s="72">
        <v>6.5000000000000002E-2</v>
      </c>
      <c r="M12" s="73">
        <f t="shared" si="3"/>
        <v>0.13</v>
      </c>
      <c r="N12" s="217">
        <v>300</v>
      </c>
      <c r="O12" s="138">
        <f t="shared" si="4"/>
        <v>39</v>
      </c>
      <c r="P12" s="64">
        <f t="shared" si="5"/>
        <v>0</v>
      </c>
      <c r="Q12" s="18">
        <v>12</v>
      </c>
      <c r="R12" s="19"/>
      <c r="S12" s="56">
        <v>0</v>
      </c>
      <c r="T12" s="72">
        <v>5.2999999999999999E-2</v>
      </c>
      <c r="U12" s="73">
        <f t="shared" si="6"/>
        <v>0</v>
      </c>
      <c r="V12" s="217">
        <v>330</v>
      </c>
      <c r="W12" s="80">
        <f t="shared" si="7"/>
        <v>0</v>
      </c>
      <c r="X12" s="64">
        <f t="shared" si="8"/>
        <v>0</v>
      </c>
      <c r="AC12" s="5"/>
    </row>
    <row r="13" spans="1:29" x14ac:dyDescent="0.2">
      <c r="A13" s="18">
        <v>14</v>
      </c>
      <c r="B13" s="17"/>
      <c r="C13" s="56">
        <v>0</v>
      </c>
      <c r="D13" s="43">
        <v>9.5000000000000001E-2</v>
      </c>
      <c r="E13" s="44">
        <f t="shared" si="0"/>
        <v>0</v>
      </c>
      <c r="F13" s="214">
        <v>398</v>
      </c>
      <c r="G13" s="45">
        <f t="shared" si="1"/>
        <v>0</v>
      </c>
      <c r="H13" s="64">
        <f t="shared" si="2"/>
        <v>0</v>
      </c>
      <c r="I13" s="18">
        <v>14</v>
      </c>
      <c r="J13" s="17"/>
      <c r="K13" s="55">
        <v>0</v>
      </c>
      <c r="L13" s="72">
        <v>0.1</v>
      </c>
      <c r="M13" s="73">
        <f t="shared" si="3"/>
        <v>0</v>
      </c>
      <c r="N13" s="217">
        <v>319</v>
      </c>
      <c r="O13" s="138">
        <f t="shared" si="4"/>
        <v>0</v>
      </c>
      <c r="P13" s="64">
        <f t="shared" si="5"/>
        <v>0</v>
      </c>
      <c r="Q13" s="18">
        <v>14</v>
      </c>
      <c r="R13" s="19"/>
      <c r="S13" s="56">
        <v>0</v>
      </c>
      <c r="T13" s="72">
        <v>7.8E-2</v>
      </c>
      <c r="U13" s="73">
        <f t="shared" si="6"/>
        <v>0</v>
      </c>
      <c r="V13" s="217">
        <v>330</v>
      </c>
      <c r="W13" s="80">
        <f t="shared" si="7"/>
        <v>0</v>
      </c>
      <c r="X13" s="64">
        <f t="shared" si="8"/>
        <v>0</v>
      </c>
    </row>
    <row r="14" spans="1:29" x14ac:dyDescent="0.2">
      <c r="A14" s="18">
        <v>16</v>
      </c>
      <c r="B14" s="17"/>
      <c r="C14" s="56">
        <v>0</v>
      </c>
      <c r="D14" s="43">
        <v>0.13</v>
      </c>
      <c r="E14" s="44">
        <f t="shared" si="0"/>
        <v>0</v>
      </c>
      <c r="F14" s="215">
        <v>444</v>
      </c>
      <c r="G14" s="45">
        <f t="shared" si="1"/>
        <v>0</v>
      </c>
      <c r="H14" s="64">
        <f t="shared" si="2"/>
        <v>0</v>
      </c>
      <c r="I14" s="18">
        <v>16</v>
      </c>
      <c r="J14" s="17"/>
      <c r="K14" s="55">
        <v>0</v>
      </c>
      <c r="L14" s="72">
        <v>0.14000000000000001</v>
      </c>
      <c r="M14" s="73">
        <f t="shared" si="3"/>
        <v>0</v>
      </c>
      <c r="N14" s="218">
        <v>357</v>
      </c>
      <c r="O14" s="138">
        <f t="shared" si="4"/>
        <v>0</v>
      </c>
      <c r="P14" s="64">
        <f t="shared" si="5"/>
        <v>0</v>
      </c>
      <c r="Q14" s="18">
        <v>16</v>
      </c>
      <c r="R14" s="19"/>
      <c r="S14" s="56">
        <v>0</v>
      </c>
      <c r="T14" s="72">
        <v>0.105</v>
      </c>
      <c r="U14" s="73">
        <f t="shared" si="6"/>
        <v>0</v>
      </c>
      <c r="V14" s="217">
        <v>330</v>
      </c>
      <c r="W14" s="80">
        <f t="shared" si="7"/>
        <v>0</v>
      </c>
      <c r="X14" s="64">
        <f t="shared" si="8"/>
        <v>0</v>
      </c>
    </row>
    <row r="15" spans="1:29" x14ac:dyDescent="0.2">
      <c r="A15" s="18">
        <v>18</v>
      </c>
      <c r="B15" s="17"/>
      <c r="C15" s="56">
        <v>0</v>
      </c>
      <c r="D15" s="43">
        <v>0.18</v>
      </c>
      <c r="E15" s="44">
        <f t="shared" si="0"/>
        <v>0</v>
      </c>
      <c r="F15" s="215">
        <v>487</v>
      </c>
      <c r="G15" s="45">
        <f t="shared" si="1"/>
        <v>0</v>
      </c>
      <c r="H15" s="64">
        <f t="shared" si="2"/>
        <v>0</v>
      </c>
      <c r="I15" s="18">
        <v>18</v>
      </c>
      <c r="J15" s="17"/>
      <c r="K15" s="55">
        <v>0</v>
      </c>
      <c r="L15" s="72">
        <v>0.2</v>
      </c>
      <c r="M15" s="73">
        <f t="shared" si="3"/>
        <v>0</v>
      </c>
      <c r="N15" s="218">
        <v>389</v>
      </c>
      <c r="O15" s="138">
        <f t="shared" si="4"/>
        <v>0</v>
      </c>
      <c r="P15" s="64">
        <f t="shared" si="5"/>
        <v>0</v>
      </c>
      <c r="Q15" s="18">
        <v>18</v>
      </c>
      <c r="R15" s="19"/>
      <c r="S15" s="56">
        <v>0</v>
      </c>
      <c r="T15" s="72">
        <v>0.14000000000000001</v>
      </c>
      <c r="U15" s="73">
        <f t="shared" si="6"/>
        <v>0</v>
      </c>
      <c r="V15" s="217">
        <v>330</v>
      </c>
      <c r="W15" s="80">
        <f t="shared" si="7"/>
        <v>0</v>
      </c>
      <c r="X15" s="64">
        <f t="shared" si="8"/>
        <v>0</v>
      </c>
      <c r="AC15" s="5"/>
    </row>
    <row r="16" spans="1:29" x14ac:dyDescent="0.2">
      <c r="A16" s="18">
        <v>20</v>
      </c>
      <c r="B16" s="17"/>
      <c r="C16" s="56">
        <v>0</v>
      </c>
      <c r="D16" s="43">
        <v>0.22</v>
      </c>
      <c r="E16" s="44">
        <f t="shared" si="0"/>
        <v>0</v>
      </c>
      <c r="F16" s="215">
        <v>512</v>
      </c>
      <c r="G16" s="45">
        <f t="shared" si="1"/>
        <v>0</v>
      </c>
      <c r="H16" s="64">
        <f t="shared" si="2"/>
        <v>0</v>
      </c>
      <c r="I16" s="18">
        <v>20</v>
      </c>
      <c r="J16" s="17"/>
      <c r="K16" s="56">
        <v>0</v>
      </c>
      <c r="L16" s="72">
        <v>0.25</v>
      </c>
      <c r="M16" s="73">
        <f t="shared" si="3"/>
        <v>0</v>
      </c>
      <c r="N16" s="218">
        <v>416</v>
      </c>
      <c r="O16" s="138">
        <f t="shared" si="4"/>
        <v>0</v>
      </c>
      <c r="P16" s="64">
        <f t="shared" si="5"/>
        <v>0</v>
      </c>
      <c r="Q16" s="18">
        <v>20</v>
      </c>
      <c r="R16" s="19"/>
      <c r="S16" s="56">
        <v>0</v>
      </c>
      <c r="T16" s="72">
        <v>0.17499999999999999</v>
      </c>
      <c r="U16" s="73">
        <f t="shared" si="6"/>
        <v>0</v>
      </c>
      <c r="V16" s="217">
        <v>330</v>
      </c>
      <c r="W16" s="80">
        <f t="shared" si="7"/>
        <v>0</v>
      </c>
      <c r="X16" s="64">
        <f t="shared" si="8"/>
        <v>0</v>
      </c>
      <c r="AC16" s="5"/>
    </row>
    <row r="17" spans="1:29" x14ac:dyDescent="0.2">
      <c r="A17" s="18">
        <v>22</v>
      </c>
      <c r="B17" s="17"/>
      <c r="C17" s="56">
        <v>0</v>
      </c>
      <c r="D17" s="43">
        <v>0.28000000000000003</v>
      </c>
      <c r="E17" s="44">
        <f t="shared" si="0"/>
        <v>0</v>
      </c>
      <c r="F17" s="215">
        <v>530</v>
      </c>
      <c r="G17" s="45">
        <f t="shared" si="1"/>
        <v>0</v>
      </c>
      <c r="H17" s="64">
        <f t="shared" si="2"/>
        <v>0</v>
      </c>
      <c r="I17" s="18">
        <v>22</v>
      </c>
      <c r="J17" s="17"/>
      <c r="K17" s="56">
        <v>0</v>
      </c>
      <c r="L17" s="72">
        <v>0.32</v>
      </c>
      <c r="M17" s="73">
        <f t="shared" si="3"/>
        <v>0</v>
      </c>
      <c r="N17" s="218">
        <v>431</v>
      </c>
      <c r="O17" s="138">
        <f t="shared" si="4"/>
        <v>0</v>
      </c>
      <c r="P17" s="64">
        <f t="shared" si="5"/>
        <v>0</v>
      </c>
      <c r="Q17" s="18">
        <v>22</v>
      </c>
      <c r="R17" s="19"/>
      <c r="S17" s="56">
        <v>0</v>
      </c>
      <c r="T17" s="72">
        <v>0.22</v>
      </c>
      <c r="U17" s="73">
        <f t="shared" si="6"/>
        <v>0</v>
      </c>
      <c r="V17" s="217">
        <v>330</v>
      </c>
      <c r="W17" s="80">
        <f t="shared" si="7"/>
        <v>0</v>
      </c>
      <c r="X17" s="64">
        <f t="shared" si="8"/>
        <v>0</v>
      </c>
    </row>
    <row r="18" spans="1:29" x14ac:dyDescent="0.2">
      <c r="A18" s="18">
        <v>24</v>
      </c>
      <c r="B18" s="17"/>
      <c r="C18" s="56">
        <v>0</v>
      </c>
      <c r="D18" s="43">
        <v>0.35</v>
      </c>
      <c r="E18" s="44">
        <f t="shared" si="0"/>
        <v>0</v>
      </c>
      <c r="F18" s="215">
        <v>545</v>
      </c>
      <c r="G18" s="45">
        <f t="shared" si="1"/>
        <v>0</v>
      </c>
      <c r="H18" s="64">
        <f t="shared" si="2"/>
        <v>0</v>
      </c>
      <c r="I18" s="18">
        <v>24</v>
      </c>
      <c r="J18" s="17"/>
      <c r="K18" s="56">
        <v>0</v>
      </c>
      <c r="L18" s="72">
        <v>0.39</v>
      </c>
      <c r="M18" s="73">
        <f t="shared" si="3"/>
        <v>0</v>
      </c>
      <c r="N18" s="218">
        <v>442</v>
      </c>
      <c r="O18" s="138">
        <f t="shared" si="4"/>
        <v>0</v>
      </c>
      <c r="P18" s="64">
        <f t="shared" si="5"/>
        <v>0</v>
      </c>
      <c r="Q18" s="18">
        <v>24</v>
      </c>
      <c r="R18" s="19"/>
      <c r="S18" s="56">
        <v>0</v>
      </c>
      <c r="T18" s="72">
        <v>0.26500000000000001</v>
      </c>
      <c r="U18" s="73">
        <f t="shared" si="6"/>
        <v>0</v>
      </c>
      <c r="V18" s="217">
        <v>330</v>
      </c>
      <c r="W18" s="80">
        <f t="shared" si="7"/>
        <v>0</v>
      </c>
      <c r="X18" s="64">
        <f t="shared" si="8"/>
        <v>0</v>
      </c>
      <c r="AC18" s="5"/>
    </row>
    <row r="19" spans="1:29" x14ac:dyDescent="0.2">
      <c r="A19" s="18">
        <v>26</v>
      </c>
      <c r="B19" s="17"/>
      <c r="C19" s="56">
        <v>0</v>
      </c>
      <c r="D19" s="43">
        <v>0.42</v>
      </c>
      <c r="E19" s="44">
        <f t="shared" si="0"/>
        <v>0</v>
      </c>
      <c r="F19" s="215">
        <v>552</v>
      </c>
      <c r="G19" s="45">
        <f t="shared" si="1"/>
        <v>0</v>
      </c>
      <c r="H19" s="64">
        <f t="shared" si="2"/>
        <v>0</v>
      </c>
      <c r="I19" s="18">
        <v>26</v>
      </c>
      <c r="J19" s="17"/>
      <c r="K19" s="56">
        <v>0</v>
      </c>
      <c r="L19" s="72">
        <v>0.47</v>
      </c>
      <c r="M19" s="73">
        <f t="shared" si="3"/>
        <v>0</v>
      </c>
      <c r="N19" s="218">
        <v>453</v>
      </c>
      <c r="O19" s="138">
        <f t="shared" si="4"/>
        <v>0</v>
      </c>
      <c r="P19" s="64">
        <f t="shared" si="5"/>
        <v>0</v>
      </c>
      <c r="Q19" s="18">
        <v>26</v>
      </c>
      <c r="R19" s="19"/>
      <c r="S19" s="56">
        <v>0</v>
      </c>
      <c r="T19" s="72">
        <v>0.315</v>
      </c>
      <c r="U19" s="73">
        <f t="shared" si="6"/>
        <v>0</v>
      </c>
      <c r="V19" s="217">
        <v>330</v>
      </c>
      <c r="W19" s="80">
        <f t="shared" si="7"/>
        <v>0</v>
      </c>
      <c r="X19" s="64">
        <f t="shared" si="8"/>
        <v>0</v>
      </c>
    </row>
    <row r="20" spans="1:29" x14ac:dyDescent="0.2">
      <c r="A20" s="18">
        <v>28</v>
      </c>
      <c r="B20" s="17"/>
      <c r="C20" s="56">
        <v>0</v>
      </c>
      <c r="D20" s="43">
        <v>0.51</v>
      </c>
      <c r="E20" s="44">
        <f t="shared" si="0"/>
        <v>0</v>
      </c>
      <c r="F20" s="215">
        <v>557</v>
      </c>
      <c r="G20" s="45">
        <f t="shared" si="1"/>
        <v>0</v>
      </c>
      <c r="H20" s="64">
        <f t="shared" si="2"/>
        <v>0</v>
      </c>
      <c r="I20" s="18">
        <v>28</v>
      </c>
      <c r="J20" s="17"/>
      <c r="K20" s="56">
        <v>0</v>
      </c>
      <c r="L20" s="72">
        <v>0.56000000000000005</v>
      </c>
      <c r="M20" s="73">
        <f t="shared" si="3"/>
        <v>0</v>
      </c>
      <c r="N20" s="218">
        <v>456</v>
      </c>
      <c r="O20" s="138">
        <f t="shared" si="4"/>
        <v>0</v>
      </c>
      <c r="P20" s="64">
        <f t="shared" si="5"/>
        <v>0</v>
      </c>
      <c r="Q20" s="18">
        <v>28</v>
      </c>
      <c r="R20" s="19"/>
      <c r="S20" s="56">
        <v>0</v>
      </c>
      <c r="T20" s="72">
        <v>0.37</v>
      </c>
      <c r="U20" s="73">
        <f t="shared" si="6"/>
        <v>0</v>
      </c>
      <c r="V20" s="217">
        <v>330</v>
      </c>
      <c r="W20" s="80">
        <f t="shared" si="7"/>
        <v>0</v>
      </c>
      <c r="X20" s="64">
        <f t="shared" si="8"/>
        <v>0</v>
      </c>
    </row>
    <row r="21" spans="1:29" x14ac:dyDescent="0.2">
      <c r="A21" s="18">
        <v>30</v>
      </c>
      <c r="B21" s="17"/>
      <c r="C21" s="56">
        <v>0</v>
      </c>
      <c r="D21" s="43">
        <v>0.59</v>
      </c>
      <c r="E21" s="44">
        <f t="shared" si="0"/>
        <v>0</v>
      </c>
      <c r="F21" s="215">
        <v>559</v>
      </c>
      <c r="G21" s="45">
        <f t="shared" si="1"/>
        <v>0</v>
      </c>
      <c r="H21" s="64">
        <f t="shared" si="2"/>
        <v>0</v>
      </c>
      <c r="I21" s="18">
        <v>30</v>
      </c>
      <c r="J21" s="17"/>
      <c r="K21" s="56">
        <v>0</v>
      </c>
      <c r="L21" s="72">
        <v>0.65</v>
      </c>
      <c r="M21" s="73">
        <f t="shared" si="3"/>
        <v>0</v>
      </c>
      <c r="N21" s="218">
        <v>464</v>
      </c>
      <c r="O21" s="138">
        <f t="shared" si="4"/>
        <v>0</v>
      </c>
      <c r="P21" s="64">
        <f t="shared" si="5"/>
        <v>0</v>
      </c>
      <c r="Q21" s="18">
        <v>30</v>
      </c>
      <c r="R21" s="19"/>
      <c r="S21" s="56">
        <v>0</v>
      </c>
      <c r="T21" s="72">
        <v>0.42499999999999999</v>
      </c>
      <c r="U21" s="73">
        <f t="shared" si="6"/>
        <v>0</v>
      </c>
      <c r="V21" s="217">
        <v>330</v>
      </c>
      <c r="W21" s="80">
        <f t="shared" si="7"/>
        <v>0</v>
      </c>
      <c r="X21" s="64">
        <f t="shared" si="8"/>
        <v>0</v>
      </c>
      <c r="AC21" s="5"/>
    </row>
    <row r="22" spans="1:29" x14ac:dyDescent="0.2">
      <c r="A22" s="18">
        <v>32</v>
      </c>
      <c r="B22" s="17"/>
      <c r="C22" s="56">
        <v>0</v>
      </c>
      <c r="D22" s="43">
        <v>0.69</v>
      </c>
      <c r="E22" s="44">
        <f t="shared" si="0"/>
        <v>0</v>
      </c>
      <c r="F22" s="215">
        <v>561</v>
      </c>
      <c r="G22" s="45">
        <f t="shared" si="1"/>
        <v>0</v>
      </c>
      <c r="H22" s="64">
        <f t="shared" si="2"/>
        <v>0</v>
      </c>
      <c r="I22" s="18">
        <v>32</v>
      </c>
      <c r="J22" s="17"/>
      <c r="K22" s="56">
        <v>0</v>
      </c>
      <c r="L22" s="72">
        <v>0.75</v>
      </c>
      <c r="M22" s="73">
        <f t="shared" si="3"/>
        <v>0</v>
      </c>
      <c r="N22" s="218">
        <v>465</v>
      </c>
      <c r="O22" s="138">
        <f t="shared" si="4"/>
        <v>0</v>
      </c>
      <c r="P22" s="64">
        <f t="shared" si="5"/>
        <v>0</v>
      </c>
      <c r="Q22" s="18">
        <v>32</v>
      </c>
      <c r="R22" s="19"/>
      <c r="S22" s="56">
        <v>0</v>
      </c>
      <c r="T22" s="72">
        <v>0.48</v>
      </c>
      <c r="U22" s="73">
        <f t="shared" si="6"/>
        <v>0</v>
      </c>
      <c r="V22" s="217">
        <v>330</v>
      </c>
      <c r="W22" s="80">
        <f t="shared" si="7"/>
        <v>0</v>
      </c>
      <c r="X22" s="64">
        <f t="shared" si="8"/>
        <v>0</v>
      </c>
      <c r="AC22" s="5"/>
    </row>
    <row r="23" spans="1:29" x14ac:dyDescent="0.2">
      <c r="A23" s="18">
        <v>34</v>
      </c>
      <c r="B23" s="17"/>
      <c r="C23" s="56">
        <v>0</v>
      </c>
      <c r="D23" s="43">
        <v>0.79</v>
      </c>
      <c r="E23" s="44">
        <f t="shared" si="0"/>
        <v>0</v>
      </c>
      <c r="F23" s="215">
        <v>563</v>
      </c>
      <c r="G23" s="45">
        <f t="shared" si="1"/>
        <v>0</v>
      </c>
      <c r="H23" s="64">
        <f t="shared" si="2"/>
        <v>0</v>
      </c>
      <c r="I23" s="18">
        <v>34</v>
      </c>
      <c r="J23" s="17"/>
      <c r="K23" s="56">
        <v>0</v>
      </c>
      <c r="L23" s="72">
        <v>0.86</v>
      </c>
      <c r="M23" s="73">
        <f t="shared" si="3"/>
        <v>0</v>
      </c>
      <c r="N23" s="218">
        <v>467</v>
      </c>
      <c r="O23" s="138">
        <f t="shared" si="4"/>
        <v>0</v>
      </c>
      <c r="P23" s="64">
        <f t="shared" si="5"/>
        <v>0</v>
      </c>
      <c r="Q23" s="18">
        <v>34</v>
      </c>
      <c r="R23" s="19"/>
      <c r="S23" s="56">
        <v>0</v>
      </c>
      <c r="T23" s="72">
        <v>0.54</v>
      </c>
      <c r="U23" s="73">
        <f t="shared" si="6"/>
        <v>0</v>
      </c>
      <c r="V23" s="217">
        <v>330</v>
      </c>
      <c r="W23" s="80">
        <f t="shared" si="7"/>
        <v>0</v>
      </c>
      <c r="X23" s="64">
        <f t="shared" si="8"/>
        <v>0</v>
      </c>
      <c r="AC23" s="5"/>
    </row>
    <row r="24" spans="1:29" x14ac:dyDescent="0.2">
      <c r="A24" s="18">
        <v>36</v>
      </c>
      <c r="B24" s="17"/>
      <c r="C24" s="56">
        <v>0</v>
      </c>
      <c r="D24" s="43">
        <v>0.9</v>
      </c>
      <c r="E24" s="44">
        <f t="shared" si="0"/>
        <v>0</v>
      </c>
      <c r="F24" s="215">
        <v>564</v>
      </c>
      <c r="G24" s="45">
        <f t="shared" si="1"/>
        <v>0</v>
      </c>
      <c r="H24" s="64">
        <f t="shared" si="2"/>
        <v>0</v>
      </c>
      <c r="I24" s="18">
        <v>36</v>
      </c>
      <c r="J24" s="19"/>
      <c r="K24" s="56">
        <v>0</v>
      </c>
      <c r="L24" s="72">
        <v>0.97</v>
      </c>
      <c r="M24" s="73">
        <f t="shared" si="3"/>
        <v>0</v>
      </c>
      <c r="N24" s="218">
        <v>468</v>
      </c>
      <c r="O24" s="138">
        <f t="shared" si="4"/>
        <v>0</v>
      </c>
      <c r="P24" s="64">
        <f t="shared" si="5"/>
        <v>0</v>
      </c>
      <c r="Q24" s="18">
        <v>36</v>
      </c>
      <c r="R24" s="19"/>
      <c r="S24" s="56">
        <v>0</v>
      </c>
      <c r="T24" s="72">
        <v>0.6</v>
      </c>
      <c r="U24" s="73">
        <f t="shared" si="6"/>
        <v>0</v>
      </c>
      <c r="V24" s="217">
        <v>330</v>
      </c>
      <c r="W24" s="80">
        <f t="shared" si="7"/>
        <v>0</v>
      </c>
      <c r="X24" s="64">
        <f t="shared" si="8"/>
        <v>0</v>
      </c>
      <c r="AC24" s="5"/>
    </row>
    <row r="25" spans="1:29" x14ac:dyDescent="0.2">
      <c r="A25" s="18">
        <v>38</v>
      </c>
      <c r="B25" s="17"/>
      <c r="C25" s="56">
        <v>0</v>
      </c>
      <c r="D25" s="43">
        <v>1</v>
      </c>
      <c r="E25" s="44">
        <f t="shared" si="0"/>
        <v>0</v>
      </c>
      <c r="F25" s="215">
        <v>564</v>
      </c>
      <c r="G25" s="45">
        <f t="shared" si="1"/>
        <v>0</v>
      </c>
      <c r="H25" s="64">
        <f t="shared" si="2"/>
        <v>0</v>
      </c>
      <c r="I25" s="18">
        <v>38</v>
      </c>
      <c r="J25" s="19"/>
      <c r="K25" s="56">
        <v>0</v>
      </c>
      <c r="L25" s="72">
        <v>1.0900000000000001</v>
      </c>
      <c r="M25" s="73">
        <f t="shared" si="3"/>
        <v>0</v>
      </c>
      <c r="N25" s="218">
        <v>468</v>
      </c>
      <c r="O25" s="138">
        <f t="shared" si="4"/>
        <v>0</v>
      </c>
      <c r="P25" s="64">
        <f t="shared" si="5"/>
        <v>0</v>
      </c>
      <c r="Q25" s="18">
        <v>38</v>
      </c>
      <c r="R25" s="19"/>
      <c r="S25" s="56">
        <v>0</v>
      </c>
      <c r="T25" s="72">
        <v>0.66500000000000004</v>
      </c>
      <c r="U25" s="73">
        <f t="shared" si="6"/>
        <v>0</v>
      </c>
      <c r="V25" s="217">
        <v>330</v>
      </c>
      <c r="W25" s="80">
        <f t="shared" si="7"/>
        <v>0</v>
      </c>
      <c r="X25" s="64">
        <f t="shared" si="8"/>
        <v>0</v>
      </c>
      <c r="AC25" s="5"/>
    </row>
    <row r="26" spans="1:29" x14ac:dyDescent="0.2">
      <c r="A26" s="18">
        <v>40</v>
      </c>
      <c r="B26" s="17"/>
      <c r="C26" s="56">
        <v>0</v>
      </c>
      <c r="D26" s="43">
        <v>1.1299999999999999</v>
      </c>
      <c r="E26" s="44">
        <f>B26*D26</f>
        <v>0</v>
      </c>
      <c r="F26" s="215">
        <v>564</v>
      </c>
      <c r="G26" s="45">
        <f>E26*F26</f>
        <v>0</v>
      </c>
      <c r="H26" s="64">
        <f t="shared" si="2"/>
        <v>0</v>
      </c>
      <c r="I26" s="18">
        <v>40</v>
      </c>
      <c r="J26" s="19"/>
      <c r="K26" s="56">
        <v>0</v>
      </c>
      <c r="L26" s="72">
        <v>1.21</v>
      </c>
      <c r="M26" s="73">
        <f>J26*L26</f>
        <v>0</v>
      </c>
      <c r="N26" s="218">
        <v>469</v>
      </c>
      <c r="O26" s="138">
        <f>M26*N26</f>
        <v>0</v>
      </c>
      <c r="P26" s="64">
        <f>SUM(K26*L26*N26)</f>
        <v>0</v>
      </c>
      <c r="Q26" s="18">
        <v>40</v>
      </c>
      <c r="R26" s="19"/>
      <c r="S26" s="56">
        <v>0</v>
      </c>
      <c r="T26" s="72">
        <v>0.73499999999999999</v>
      </c>
      <c r="U26" s="73">
        <f>R26*T26</f>
        <v>0</v>
      </c>
      <c r="V26" s="217">
        <v>330</v>
      </c>
      <c r="W26" s="80">
        <f>SUM(R26*T26*V26)</f>
        <v>0</v>
      </c>
      <c r="X26" s="64">
        <f>SUM(S26*T26*V26)</f>
        <v>0</v>
      </c>
      <c r="AC26" s="5"/>
    </row>
    <row r="27" spans="1:29" x14ac:dyDescent="0.2">
      <c r="A27" s="18">
        <v>42</v>
      </c>
      <c r="B27" s="17"/>
      <c r="C27" s="56">
        <v>0</v>
      </c>
      <c r="D27" s="43">
        <v>1.24</v>
      </c>
      <c r="E27" s="44">
        <f>B27*D27</f>
        <v>0</v>
      </c>
      <c r="F27" s="215">
        <v>565</v>
      </c>
      <c r="G27" s="45">
        <f>E27*F27</f>
        <v>0</v>
      </c>
      <c r="H27" s="64">
        <f t="shared" si="2"/>
        <v>0</v>
      </c>
      <c r="I27" s="18">
        <v>42</v>
      </c>
      <c r="J27" s="19"/>
      <c r="K27" s="56">
        <v>0</v>
      </c>
      <c r="L27" s="72">
        <v>1.34</v>
      </c>
      <c r="M27" s="73">
        <f>J27*L27</f>
        <v>0</v>
      </c>
      <c r="N27" s="218">
        <v>469</v>
      </c>
      <c r="O27" s="138">
        <f>M27*N27</f>
        <v>0</v>
      </c>
      <c r="P27" s="64">
        <f>SUM(K27*L27*N27)</f>
        <v>0</v>
      </c>
      <c r="Q27" s="18">
        <v>42</v>
      </c>
      <c r="R27" s="19"/>
      <c r="S27" s="56">
        <v>0</v>
      </c>
      <c r="T27" s="72">
        <v>0.80500000000000005</v>
      </c>
      <c r="U27" s="73">
        <f>R27*T27</f>
        <v>0</v>
      </c>
      <c r="V27" s="217">
        <v>330</v>
      </c>
      <c r="W27" s="80">
        <f>SUM(R27*T27*V27)</f>
        <v>0</v>
      </c>
      <c r="X27" s="64">
        <f>SUM(S27*T27*V27)</f>
        <v>0</v>
      </c>
      <c r="AC27" s="5"/>
    </row>
    <row r="28" spans="1:29" x14ac:dyDescent="0.2">
      <c r="A28" s="18">
        <v>44</v>
      </c>
      <c r="B28" s="19"/>
      <c r="C28" s="56">
        <v>0</v>
      </c>
      <c r="D28" s="43">
        <v>1.38</v>
      </c>
      <c r="E28" s="44">
        <f>B28*D28</f>
        <v>0</v>
      </c>
      <c r="F28" s="215">
        <v>566</v>
      </c>
      <c r="G28" s="45">
        <f>E28*F28</f>
        <v>0</v>
      </c>
      <c r="H28" s="64">
        <f t="shared" si="2"/>
        <v>0</v>
      </c>
      <c r="I28" s="18">
        <v>44</v>
      </c>
      <c r="J28" s="19"/>
      <c r="K28" s="56">
        <v>0</v>
      </c>
      <c r="L28" s="72">
        <v>1.46</v>
      </c>
      <c r="M28" s="73">
        <f>J28*L28</f>
        <v>0</v>
      </c>
      <c r="N28" s="218">
        <v>470</v>
      </c>
      <c r="O28" s="138">
        <f>M28*N28</f>
        <v>0</v>
      </c>
      <c r="P28" s="64">
        <f>SUM(K28*L28*N28)</f>
        <v>0</v>
      </c>
      <c r="Q28" s="18">
        <v>44</v>
      </c>
      <c r="R28" s="19"/>
      <c r="S28" s="56">
        <v>0</v>
      </c>
      <c r="T28" s="72">
        <v>0.88</v>
      </c>
      <c r="U28" s="73">
        <f>R28*T28</f>
        <v>0</v>
      </c>
      <c r="V28" s="217">
        <v>330</v>
      </c>
      <c r="W28" s="80">
        <f>SUM(R28*T28*V28)</f>
        <v>0</v>
      </c>
      <c r="X28" s="64">
        <f>SUM(S28*T28*V28)</f>
        <v>0</v>
      </c>
      <c r="AC28" s="5"/>
    </row>
    <row r="29" spans="1:29" ht="13.5" thickBot="1" x14ac:dyDescent="0.25">
      <c r="A29" s="20">
        <v>46</v>
      </c>
      <c r="B29" s="21"/>
      <c r="C29" s="57">
        <v>0</v>
      </c>
      <c r="D29" s="47">
        <v>1.49</v>
      </c>
      <c r="E29" s="48">
        <f>B29*D29</f>
        <v>0</v>
      </c>
      <c r="F29" s="216">
        <v>566</v>
      </c>
      <c r="G29" s="49">
        <f>E29*F29</f>
        <v>0</v>
      </c>
      <c r="H29" s="65">
        <f t="shared" si="2"/>
        <v>0</v>
      </c>
      <c r="I29" s="22">
        <v>46</v>
      </c>
      <c r="J29" s="21"/>
      <c r="K29" s="57">
        <v>0</v>
      </c>
      <c r="L29" s="74">
        <v>1.58</v>
      </c>
      <c r="M29" s="75">
        <f>J29*L29</f>
        <v>0</v>
      </c>
      <c r="N29" s="219">
        <v>470</v>
      </c>
      <c r="O29" s="139">
        <f>M29*N29</f>
        <v>0</v>
      </c>
      <c r="P29" s="65">
        <f>SUM(K29*L29*N29)</f>
        <v>0</v>
      </c>
      <c r="Q29" s="22">
        <v>46</v>
      </c>
      <c r="R29" s="21"/>
      <c r="S29" s="57">
        <v>0</v>
      </c>
      <c r="T29" s="74">
        <v>0.95</v>
      </c>
      <c r="U29" s="75">
        <f>R29*T29</f>
        <v>0</v>
      </c>
      <c r="V29" s="217">
        <v>330</v>
      </c>
      <c r="W29" s="81">
        <f>SUM(R29*T29*V29)</f>
        <v>0</v>
      </c>
      <c r="X29" s="65">
        <f>SUM(S29*T29*V29)</f>
        <v>0</v>
      </c>
    </row>
    <row r="30" spans="1:29" x14ac:dyDescent="0.2">
      <c r="A30" s="10"/>
      <c r="B30" s="23">
        <f>SUM(B10:B29)</f>
        <v>0</v>
      </c>
      <c r="C30" s="58">
        <f>SUM(C10:C29)</f>
        <v>0</v>
      </c>
      <c r="D30" s="51"/>
      <c r="E30" s="52">
        <f>SUM(E10:E29)</f>
        <v>0</v>
      </c>
      <c r="F30" s="51"/>
      <c r="G30" s="53">
        <f>SUM(G10:G29)</f>
        <v>0</v>
      </c>
      <c r="H30" s="66">
        <f>SUM(H10:H29)</f>
        <v>0</v>
      </c>
      <c r="I30" s="24"/>
      <c r="J30" s="25">
        <f>SUM(J10:J29)</f>
        <v>2</v>
      </c>
      <c r="K30" s="59">
        <f>SUM(K10:K29)</f>
        <v>0</v>
      </c>
      <c r="L30" s="76"/>
      <c r="M30" s="77">
        <f>SUM(M10:M29)</f>
        <v>0.13</v>
      </c>
      <c r="N30" s="76"/>
      <c r="O30" s="140">
        <f>SUM(O10:O29)</f>
        <v>39</v>
      </c>
      <c r="P30" s="66">
        <f>SUM(P10:P29)</f>
        <v>0</v>
      </c>
      <c r="Q30" s="26"/>
      <c r="R30" s="25">
        <f>SUM(R10:R29)</f>
        <v>0</v>
      </c>
      <c r="S30" s="59">
        <f>SUM(S10:S29)</f>
        <v>0</v>
      </c>
      <c r="T30" s="76"/>
      <c r="U30" s="77">
        <f>SUM(U10:U29)</f>
        <v>0</v>
      </c>
      <c r="V30" s="76"/>
      <c r="W30" s="82">
        <f>SUM(W10:W29)</f>
        <v>0</v>
      </c>
      <c r="X30" s="83">
        <f>SUM(X10:X29)</f>
        <v>0</v>
      </c>
    </row>
    <row r="31" spans="1:29" x14ac:dyDescent="0.2">
      <c r="W31" s="4"/>
    </row>
    <row r="32" spans="1:29" ht="14.25" x14ac:dyDescent="0.2">
      <c r="B32" s="27" t="s">
        <v>18</v>
      </c>
      <c r="C32" s="28"/>
      <c r="D32" s="28"/>
      <c r="E32" s="29">
        <f>E30+M30+U30</f>
        <v>0.13</v>
      </c>
      <c r="F32" s="27" t="s">
        <v>19</v>
      </c>
      <c r="G32" s="30"/>
      <c r="H32" s="27" t="s">
        <v>20</v>
      </c>
      <c r="I32" s="27"/>
      <c r="J32" s="28"/>
      <c r="K32" s="31"/>
      <c r="L32" s="30"/>
      <c r="M32" s="27" t="s">
        <v>21</v>
      </c>
      <c r="N32" s="28"/>
      <c r="O32" s="28"/>
      <c r="P32" s="32"/>
      <c r="Q32" s="33"/>
      <c r="R32" s="30"/>
      <c r="S32" s="27" t="s">
        <v>37</v>
      </c>
      <c r="T32" s="28"/>
      <c r="U32" s="34"/>
      <c r="V32" s="28"/>
      <c r="W32" s="28"/>
      <c r="X32" s="32"/>
    </row>
    <row r="34" spans="1:29" x14ac:dyDescent="0.2">
      <c r="B34" s="91" t="s">
        <v>22</v>
      </c>
      <c r="C34" s="92"/>
      <c r="D34" s="92"/>
      <c r="E34" s="92"/>
      <c r="F34" s="93"/>
      <c r="G34" s="94">
        <f>SUM(G30+O30+W30)</f>
        <v>39</v>
      </c>
      <c r="H34" s="95" t="s">
        <v>17</v>
      </c>
      <c r="I34" s="95"/>
      <c r="J34" s="96" t="s">
        <v>23</v>
      </c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9"/>
      <c r="AC34" s="5"/>
    </row>
    <row r="35" spans="1:29" ht="13.5" thickBot="1" x14ac:dyDescent="0.25">
      <c r="B35" s="100" t="s">
        <v>24</v>
      </c>
      <c r="C35" s="101"/>
      <c r="D35" s="101"/>
      <c r="E35" s="101"/>
      <c r="F35" s="102"/>
      <c r="G35" s="103">
        <f>0.25*G34</f>
        <v>9.75</v>
      </c>
      <c r="H35" s="104" t="s">
        <v>17</v>
      </c>
      <c r="I35" s="104"/>
      <c r="J35" s="105" t="s">
        <v>25</v>
      </c>
      <c r="K35" s="106"/>
      <c r="L35" s="107"/>
      <c r="M35" s="131">
        <v>1800</v>
      </c>
      <c r="N35" s="235" t="s">
        <v>65</v>
      </c>
      <c r="O35" s="236"/>
      <c r="P35" s="109"/>
      <c r="Q35" s="109"/>
      <c r="R35" s="107">
        <f>SUM(M35*2)</f>
        <v>3600</v>
      </c>
      <c r="S35" s="104" t="s">
        <v>17</v>
      </c>
      <c r="T35" s="98"/>
      <c r="U35" s="98"/>
      <c r="V35" s="98"/>
      <c r="W35" s="98"/>
      <c r="X35" s="99"/>
      <c r="AC35" s="5"/>
    </row>
    <row r="36" spans="1:29" ht="13.5" thickTop="1" x14ac:dyDescent="0.2">
      <c r="B36" s="110" t="s">
        <v>27</v>
      </c>
      <c r="C36" s="111"/>
      <c r="D36" s="111"/>
      <c r="E36" s="111"/>
      <c r="F36" s="112"/>
      <c r="G36" s="127">
        <f>G34+G35</f>
        <v>48.75</v>
      </c>
      <c r="H36" s="113" t="s">
        <v>17</v>
      </c>
      <c r="I36" s="113"/>
      <c r="J36" s="98"/>
      <c r="K36" s="98"/>
      <c r="L36" s="115"/>
      <c r="M36" s="111"/>
      <c r="N36" s="105" t="s">
        <v>29</v>
      </c>
      <c r="O36" s="107"/>
      <c r="P36" s="116"/>
      <c r="Q36" s="116"/>
      <c r="R36" s="117">
        <f>SUM(P32*6)</f>
        <v>0</v>
      </c>
      <c r="S36" s="104" t="s">
        <v>17</v>
      </c>
      <c r="T36" s="98"/>
      <c r="U36" s="98"/>
      <c r="V36" s="98"/>
      <c r="W36" s="98"/>
      <c r="X36" s="99"/>
    </row>
    <row r="37" spans="1:29" x14ac:dyDescent="0.2">
      <c r="A37" s="10"/>
      <c r="B37" s="98"/>
      <c r="C37" s="98"/>
      <c r="D37" s="98"/>
      <c r="E37" s="98"/>
      <c r="F37" s="98"/>
      <c r="G37" s="98"/>
      <c r="H37"/>
      <c r="I37"/>
      <c r="J37"/>
      <c r="K37"/>
      <c r="L37" s="111"/>
      <c r="M37" s="111"/>
      <c r="N37" s="105" t="s">
        <v>31</v>
      </c>
      <c r="O37" s="107"/>
      <c r="P37" s="107"/>
      <c r="Q37" s="107"/>
      <c r="R37" s="117">
        <f>SUM(H30/2+P30+X30/2)</f>
        <v>0</v>
      </c>
      <c r="S37" s="104" t="s">
        <v>17</v>
      </c>
      <c r="T37" s="98"/>
      <c r="U37" s="98"/>
      <c r="V37" s="98"/>
      <c r="W37" s="98"/>
      <c r="X37" s="99"/>
      <c r="AC37" s="5"/>
    </row>
    <row r="38" spans="1:29" ht="13.5" thickBot="1" x14ac:dyDescent="0.25">
      <c r="A38" s="10"/>
      <c r="B38" s="90" t="s">
        <v>30</v>
      </c>
      <c r="C38" s="89"/>
      <c r="D38" s="89"/>
      <c r="E38" s="89"/>
      <c r="F38" s="89"/>
      <c r="G38" s="242" t="s">
        <v>69</v>
      </c>
      <c r="H38" s="89"/>
      <c r="I38" s="89"/>
      <c r="J38" s="125"/>
      <c r="K38" s="126"/>
      <c r="L38" s="101"/>
      <c r="M38" s="101"/>
      <c r="N38" s="118" t="s">
        <v>32</v>
      </c>
      <c r="O38" s="101"/>
      <c r="P38" s="101"/>
      <c r="Q38" s="101"/>
      <c r="R38" s="118">
        <f>SUM(X32*3)</f>
        <v>0</v>
      </c>
      <c r="S38" s="104" t="s">
        <v>17</v>
      </c>
      <c r="T38" s="98"/>
      <c r="U38" s="98"/>
      <c r="V38" s="98"/>
      <c r="W38" s="98"/>
      <c r="X38" s="99"/>
      <c r="AC38" s="5"/>
    </row>
    <row r="39" spans="1:29" ht="14.25" thickTop="1" thickBot="1" x14ac:dyDescent="0.25">
      <c r="A39" s="10"/>
      <c r="B39" s="208" t="s">
        <v>55</v>
      </c>
      <c r="C39" s="208"/>
      <c r="D39" s="208"/>
      <c r="E39" s="177"/>
      <c r="F39" s="177"/>
      <c r="G39" s="177"/>
      <c r="H39" s="177" t="s">
        <v>59</v>
      </c>
      <c r="I39" s="177"/>
      <c r="J39" s="177"/>
      <c r="K39" s="143"/>
      <c r="L39" s="110" t="s">
        <v>35</v>
      </c>
      <c r="M39" s="111"/>
      <c r="N39" s="111"/>
      <c r="O39" s="111"/>
      <c r="P39" s="111"/>
      <c r="Q39" s="111"/>
      <c r="R39" s="123">
        <f>SUM(R35:R38)</f>
        <v>3600</v>
      </c>
      <c r="S39" s="124" t="s">
        <v>17</v>
      </c>
      <c r="T39" s="119" t="s">
        <v>33</v>
      </c>
      <c r="U39" s="120"/>
      <c r="V39" s="120"/>
      <c r="W39" s="121">
        <f>SUM(K46+G34+R39)</f>
        <v>3639</v>
      </c>
      <c r="X39" s="122" t="s">
        <v>34</v>
      </c>
      <c r="AC39" s="5"/>
    </row>
    <row r="40" spans="1:29" ht="14.25" thickTop="1" thickBot="1" x14ac:dyDescent="0.25">
      <c r="A40" s="10"/>
      <c r="B40" s="177" t="s">
        <v>56</v>
      </c>
      <c r="C40" s="177"/>
      <c r="D40" s="177"/>
      <c r="E40" s="177"/>
      <c r="F40" s="177"/>
      <c r="G40" s="178"/>
      <c r="H40" s="178"/>
      <c r="I40" s="178"/>
      <c r="J40" s="178"/>
      <c r="K40" s="143"/>
      <c r="L40" s="126"/>
      <c r="M40" s="35"/>
      <c r="N40" s="35"/>
      <c r="O40" s="35"/>
      <c r="P40" s="35"/>
      <c r="Q40" s="35"/>
      <c r="R40" s="35"/>
      <c r="S40" s="35"/>
      <c r="T40" s="237" t="s">
        <v>36</v>
      </c>
      <c r="U40" s="238"/>
      <c r="V40" s="238"/>
      <c r="W40" s="239">
        <f>SUM(K46+G36+R39)</f>
        <v>3648.75</v>
      </c>
      <c r="X40" s="240" t="s">
        <v>34</v>
      </c>
    </row>
    <row r="41" spans="1:29" ht="13.5" thickTop="1" x14ac:dyDescent="0.2">
      <c r="B41" s="177" t="s">
        <v>57</v>
      </c>
      <c r="C41" s="177"/>
      <c r="D41" s="176"/>
      <c r="E41" s="176"/>
      <c r="F41" s="176"/>
      <c r="G41" s="176"/>
      <c r="H41" s="176"/>
      <c r="I41" s="179"/>
      <c r="J41" s="179"/>
      <c r="K41" s="143"/>
      <c r="T41" s="35"/>
      <c r="W41" s="135"/>
      <c r="X41" s="136"/>
    </row>
    <row r="42" spans="1:29" x14ac:dyDescent="0.2">
      <c r="B42" s="194"/>
      <c r="C42" s="195"/>
      <c r="D42" s="196"/>
      <c r="E42" s="197"/>
      <c r="F42" s="187"/>
      <c r="G42" s="187"/>
      <c r="H42" s="36"/>
      <c r="I42" s="143"/>
      <c r="J42" s="143"/>
      <c r="K42" s="181" t="s">
        <v>49</v>
      </c>
      <c r="L42" s="182"/>
      <c r="M42" s="182"/>
      <c r="N42" s="182"/>
      <c r="O42" s="183"/>
      <c r="T42" s="158"/>
      <c r="U42" s="159"/>
      <c r="V42" s="157"/>
      <c r="W42" s="160"/>
      <c r="X42" s="161"/>
    </row>
    <row r="43" spans="1:29" x14ac:dyDescent="0.2">
      <c r="D43" s="188"/>
      <c r="E43" s="188"/>
      <c r="F43" s="188"/>
      <c r="G43" s="188"/>
      <c r="H43" s="188"/>
      <c r="J43" s="35"/>
      <c r="K43" s="166" t="s">
        <v>40</v>
      </c>
      <c r="L43" s="167"/>
      <c r="M43" s="167"/>
      <c r="N43" s="167"/>
      <c r="O43" s="184"/>
      <c r="P43" s="36"/>
      <c r="Q43" s="35"/>
      <c r="T43" s="158" t="s">
        <v>39</v>
      </c>
      <c r="U43" s="159"/>
      <c r="V43" s="157"/>
      <c r="W43" s="160" t="s">
        <v>58</v>
      </c>
      <c r="X43" s="161"/>
    </row>
    <row r="44" spans="1:29" x14ac:dyDescent="0.2">
      <c r="B44" s="148"/>
      <c r="C44" s="148"/>
      <c r="D44" s="148"/>
      <c r="E44" s="148"/>
      <c r="F44" s="35"/>
      <c r="G44" s="35"/>
      <c r="H44" s="35"/>
      <c r="I44" s="35"/>
      <c r="J44" s="35"/>
      <c r="K44" s="35"/>
      <c r="L44" s="188"/>
      <c r="M44" s="188"/>
      <c r="N44" s="188"/>
      <c r="O44" s="188"/>
      <c r="P44" s="188"/>
      <c r="Q44" s="180"/>
      <c r="R44" s="35"/>
      <c r="S44" s="35"/>
      <c r="T44" s="190"/>
      <c r="U44" s="191"/>
      <c r="V44" s="10"/>
      <c r="W44" s="192"/>
      <c r="X44" s="12"/>
    </row>
    <row r="45" spans="1:29" x14ac:dyDescent="0.2">
      <c r="B45" s="146"/>
      <c r="C45" s="146"/>
      <c r="D45" s="146"/>
      <c r="E45" s="146"/>
      <c r="F45" s="35"/>
      <c r="G45" s="35"/>
      <c r="H45" s="35"/>
      <c r="I45" s="35"/>
      <c r="J45" s="35"/>
      <c r="K45" s="35"/>
      <c r="L45" s="35"/>
      <c r="M45" s="35"/>
    </row>
    <row r="46" spans="1:29" x14ac:dyDescent="0.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29" x14ac:dyDescent="0.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29" x14ac:dyDescent="0.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2:12" x14ac:dyDescent="0.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2:12" x14ac:dyDescent="0.2">
      <c r="B50" s="35"/>
      <c r="C50" s="35"/>
      <c r="D50" s="35"/>
      <c r="E50" s="35"/>
      <c r="F50" s="35"/>
      <c r="G50" s="35"/>
      <c r="H50" s="35"/>
      <c r="I50" s="35"/>
    </row>
  </sheetData>
  <phoneticPr fontId="0" type="noConversion"/>
  <printOptions horizontalCentered="1" verticalCentered="1"/>
  <pageMargins left="0.35433070866141736" right="0.35433070866141736" top="0.39370078740157483" bottom="0.39370078740157483" header="0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workbookViewId="0">
      <selection activeCell="R28" sqref="R28"/>
    </sheetView>
  </sheetViews>
  <sheetFormatPr defaultColWidth="11.42578125" defaultRowHeight="12.75" x14ac:dyDescent="0.2"/>
  <cols>
    <col min="1" max="1" width="4.7109375" style="3" customWidth="1"/>
    <col min="2" max="3" width="5.7109375" style="3" customWidth="1"/>
    <col min="4" max="4" width="6.28515625" style="3" customWidth="1"/>
    <col min="5" max="5" width="5.5703125" style="3" customWidth="1"/>
    <col min="6" max="6" width="4.7109375" style="3" customWidth="1"/>
    <col min="7" max="7" width="9.5703125" style="3" customWidth="1"/>
    <col min="8" max="8" width="7.7109375" style="3" customWidth="1"/>
    <col min="9" max="9" width="4.85546875" style="3" customWidth="1"/>
    <col min="10" max="11" width="5.7109375" style="3" customWidth="1"/>
    <col min="12" max="13" width="6.28515625" style="3" customWidth="1"/>
    <col min="14" max="14" width="4.7109375" style="3" customWidth="1"/>
    <col min="15" max="15" width="8.140625" style="3" customWidth="1"/>
    <col min="16" max="16" width="7.140625" style="3" customWidth="1"/>
    <col min="17" max="17" width="5.28515625" style="3" customWidth="1"/>
    <col min="18" max="18" width="6.42578125" style="3" customWidth="1"/>
    <col min="19" max="19" width="5.7109375" style="3" customWidth="1"/>
    <col min="20" max="20" width="6.28515625" style="3" customWidth="1"/>
    <col min="21" max="21" width="5.7109375" style="3" customWidth="1"/>
    <col min="22" max="22" width="4.7109375" style="3" customWidth="1"/>
    <col min="23" max="23" width="7.7109375" style="3" customWidth="1"/>
    <col min="24" max="24" width="7.7109375" style="4" customWidth="1"/>
    <col min="25" max="25" width="4.7109375" style="5" customWidth="1"/>
    <col min="26" max="26" width="0.140625" style="5" customWidth="1"/>
    <col min="27" max="27" width="11.42578125" style="5" customWidth="1"/>
    <col min="28" max="28" width="14.140625" style="5" customWidth="1"/>
    <col min="29" max="29" width="11.42578125" style="6" customWidth="1"/>
    <col min="30" max="16384" width="11.42578125" style="3"/>
  </cols>
  <sheetData>
    <row r="1" spans="1:29" ht="15.75" x14ac:dyDescent="0.25">
      <c r="A1" s="1" t="s">
        <v>79</v>
      </c>
      <c r="B1" s="2"/>
      <c r="C1" s="2"/>
      <c r="D1" s="2"/>
      <c r="G1" s="149"/>
      <c r="H1" s="150"/>
      <c r="I1" s="150"/>
    </row>
    <row r="2" spans="1:29" x14ac:dyDescent="0.2">
      <c r="A2" s="51"/>
      <c r="B2" s="51"/>
      <c r="C2" s="51"/>
      <c r="D2" s="5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.75" x14ac:dyDescent="0.25">
      <c r="A3" s="86" t="s">
        <v>0</v>
      </c>
      <c r="B3" s="88"/>
      <c r="C3" s="88"/>
      <c r="D3" s="129"/>
      <c r="E3" s="151"/>
      <c r="F3" s="151"/>
      <c r="G3" s="151"/>
      <c r="H3" s="151"/>
      <c r="I3" s="151"/>
      <c r="J3" s="151"/>
      <c r="K3" s="151"/>
      <c r="L3" s="252" t="s">
        <v>48</v>
      </c>
      <c r="M3" s="253"/>
      <c r="N3" s="253"/>
      <c r="O3" s="253"/>
      <c r="P3" s="254"/>
      <c r="Q3" s="213"/>
      <c r="R3" s="213"/>
      <c r="S3" s="87"/>
    </row>
    <row r="4" spans="1:29" ht="15" x14ac:dyDescent="0.2">
      <c r="A4" s="51"/>
      <c r="B4" s="51"/>
      <c r="C4" s="51"/>
      <c r="D4" s="130"/>
      <c r="E4" s="153"/>
      <c r="F4" s="153"/>
      <c r="G4" s="153"/>
      <c r="H4" s="153"/>
      <c r="I4" s="153"/>
      <c r="J4" s="153"/>
      <c r="K4" s="152"/>
      <c r="L4" s="154"/>
      <c r="M4" s="155"/>
      <c r="N4" s="156"/>
      <c r="O4" s="156"/>
      <c r="P4" s="156"/>
      <c r="Q4" s="156"/>
      <c r="R4" s="156"/>
      <c r="S4" s="156"/>
      <c r="T4" s="145"/>
      <c r="U4" s="145"/>
      <c r="V4" s="145"/>
      <c r="W4" s="145"/>
    </row>
    <row r="5" spans="1:29" ht="15.75" x14ac:dyDescent="0.25">
      <c r="A5" s="86" t="s">
        <v>1</v>
      </c>
      <c r="B5" s="88"/>
      <c r="C5" s="88"/>
      <c r="D5" s="259"/>
      <c r="E5" s="260"/>
      <c r="F5" s="261"/>
      <c r="G5" s="262"/>
      <c r="H5" s="85"/>
      <c r="I5" s="85"/>
      <c r="J5" s="84"/>
      <c r="K5" s="84"/>
      <c r="L5" s="256" t="s">
        <v>78</v>
      </c>
      <c r="M5" s="257"/>
      <c r="N5" s="257"/>
      <c r="O5" s="255"/>
      <c r="P5" s="257"/>
      <c r="Q5" s="257"/>
      <c r="R5" s="257"/>
      <c r="S5" s="255"/>
      <c r="T5" s="257"/>
      <c r="U5" s="257"/>
      <c r="V5" s="258"/>
    </row>
    <row r="6" spans="1:29" x14ac:dyDescent="0.2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X6" s="3"/>
      <c r="Y6" s="3"/>
      <c r="Z6" s="3"/>
      <c r="AA6" s="3"/>
      <c r="AB6" s="3"/>
      <c r="AC6" s="3"/>
    </row>
    <row r="7" spans="1:29" x14ac:dyDescent="0.2">
      <c r="A7" s="7" t="s">
        <v>2</v>
      </c>
      <c r="B7" s="8" t="s">
        <v>3</v>
      </c>
      <c r="C7" s="9"/>
      <c r="D7" s="10"/>
      <c r="F7" s="10"/>
      <c r="G7" s="10"/>
      <c r="H7" s="9"/>
      <c r="I7" s="11" t="s">
        <v>2</v>
      </c>
      <c r="J7" s="8" t="s">
        <v>4</v>
      </c>
      <c r="K7" s="9"/>
      <c r="L7" s="10"/>
      <c r="N7" s="10"/>
      <c r="O7" s="10"/>
      <c r="P7" s="9"/>
      <c r="Q7" s="11" t="s">
        <v>2</v>
      </c>
      <c r="R7" s="8" t="s">
        <v>5</v>
      </c>
      <c r="S7" s="9"/>
      <c r="T7" s="10"/>
      <c r="V7" s="10"/>
      <c r="W7" s="10"/>
      <c r="X7" s="12"/>
    </row>
    <row r="8" spans="1:29" x14ac:dyDescent="0.2">
      <c r="A8" s="7" t="s">
        <v>6</v>
      </c>
      <c r="B8" s="13" t="s">
        <v>7</v>
      </c>
      <c r="C8" s="54" t="s">
        <v>7</v>
      </c>
      <c r="D8" s="38" t="s">
        <v>8</v>
      </c>
      <c r="E8" s="38" t="s">
        <v>9</v>
      </c>
      <c r="F8" s="38" t="s">
        <v>10</v>
      </c>
      <c r="G8" s="38" t="s">
        <v>11</v>
      </c>
      <c r="H8" s="61" t="s">
        <v>11</v>
      </c>
      <c r="I8" s="7" t="s">
        <v>6</v>
      </c>
      <c r="J8" s="14" t="s">
        <v>7</v>
      </c>
      <c r="K8" s="54" t="s">
        <v>7</v>
      </c>
      <c r="L8" s="67" t="s">
        <v>8</v>
      </c>
      <c r="M8" s="67" t="s">
        <v>9</v>
      </c>
      <c r="N8" s="67" t="s">
        <v>10</v>
      </c>
      <c r="O8" s="67" t="s">
        <v>11</v>
      </c>
      <c r="P8" s="61" t="s">
        <v>11</v>
      </c>
      <c r="Q8" s="7" t="s">
        <v>6</v>
      </c>
      <c r="R8" s="14" t="s">
        <v>7</v>
      </c>
      <c r="S8" s="54" t="s">
        <v>7</v>
      </c>
      <c r="T8" s="67" t="s">
        <v>8</v>
      </c>
      <c r="U8" s="67" t="s">
        <v>9</v>
      </c>
      <c r="V8" s="67" t="s">
        <v>10</v>
      </c>
      <c r="W8" s="67" t="s">
        <v>11</v>
      </c>
      <c r="X8" s="61" t="s">
        <v>11</v>
      </c>
    </row>
    <row r="9" spans="1:29" x14ac:dyDescent="0.2">
      <c r="A9" s="7" t="s">
        <v>12</v>
      </c>
      <c r="B9" s="13" t="s">
        <v>13</v>
      </c>
      <c r="C9" s="59" t="s">
        <v>14</v>
      </c>
      <c r="D9" s="38" t="s">
        <v>15</v>
      </c>
      <c r="E9" s="38" t="s">
        <v>16</v>
      </c>
      <c r="F9" s="38" t="s">
        <v>16</v>
      </c>
      <c r="G9" s="38" t="s">
        <v>17</v>
      </c>
      <c r="H9" s="61" t="s">
        <v>14</v>
      </c>
      <c r="I9" s="7" t="s">
        <v>12</v>
      </c>
      <c r="J9" s="14" t="s">
        <v>13</v>
      </c>
      <c r="K9" s="54" t="s">
        <v>14</v>
      </c>
      <c r="L9" s="67" t="s">
        <v>15</v>
      </c>
      <c r="M9" s="68" t="s">
        <v>16</v>
      </c>
      <c r="N9" s="68" t="s">
        <v>16</v>
      </c>
      <c r="O9" s="69" t="s">
        <v>17</v>
      </c>
      <c r="P9" s="62" t="s">
        <v>14</v>
      </c>
      <c r="Q9" s="7" t="s">
        <v>12</v>
      </c>
      <c r="R9" s="15" t="s">
        <v>13</v>
      </c>
      <c r="S9" s="60" t="s">
        <v>14</v>
      </c>
      <c r="T9" s="68" t="s">
        <v>15</v>
      </c>
      <c r="U9" s="68" t="s">
        <v>16</v>
      </c>
      <c r="V9" s="68" t="s">
        <v>16</v>
      </c>
      <c r="W9" s="78" t="s">
        <v>17</v>
      </c>
      <c r="X9" s="62" t="s">
        <v>14</v>
      </c>
    </row>
    <row r="10" spans="1:29" x14ac:dyDescent="0.2">
      <c r="A10" s="16">
        <v>8</v>
      </c>
      <c r="B10" s="17"/>
      <c r="C10" s="56"/>
      <c r="D10" s="39">
        <v>1.7000000000000001E-2</v>
      </c>
      <c r="E10" s="40">
        <f t="shared" ref="E10:E25" si="0">B10*D10</f>
        <v>0</v>
      </c>
      <c r="F10" s="214">
        <v>300</v>
      </c>
      <c r="G10" s="41">
        <f t="shared" ref="G10:G25" si="1">E10*F10</f>
        <v>0</v>
      </c>
      <c r="H10" s="64">
        <f t="shared" ref="H10:H15" si="2">SUM((C10*D10*F10)/2)</f>
        <v>0</v>
      </c>
      <c r="I10" s="16">
        <v>8</v>
      </c>
      <c r="J10" s="17"/>
      <c r="K10" s="55"/>
      <c r="L10" s="70">
        <v>1.7000000000000001E-2</v>
      </c>
      <c r="M10" s="71">
        <f t="shared" ref="M10:M25" si="3">J10*L10</f>
        <v>0</v>
      </c>
      <c r="N10" s="217">
        <v>300</v>
      </c>
      <c r="O10" s="42">
        <f t="shared" ref="O10:O25" si="4">M10*N10</f>
        <v>0</v>
      </c>
      <c r="P10" s="63">
        <f t="shared" ref="P10:P25" si="5">SUM(K10*L10*N10)</f>
        <v>0</v>
      </c>
      <c r="Q10" s="16">
        <v>8</v>
      </c>
      <c r="R10" s="17"/>
      <c r="S10" s="55"/>
      <c r="T10" s="70">
        <v>1.6E-2</v>
      </c>
      <c r="U10" s="71">
        <f t="shared" ref="U10:U25" si="6">R10*T10</f>
        <v>0</v>
      </c>
      <c r="V10" s="217">
        <v>320</v>
      </c>
      <c r="W10" s="79">
        <f t="shared" ref="W10:W25" si="7">SUM(R10*T10*V10)</f>
        <v>0</v>
      </c>
      <c r="X10" s="63">
        <f t="shared" ref="X10:X25" si="8">SUM(S10*T10*V10)</f>
        <v>0</v>
      </c>
    </row>
    <row r="11" spans="1:29" x14ac:dyDescent="0.2">
      <c r="A11" s="18">
        <v>10</v>
      </c>
      <c r="B11" s="17"/>
      <c r="C11" s="56"/>
      <c r="D11" s="43">
        <v>3.7999999999999999E-2</v>
      </c>
      <c r="E11" s="44">
        <f t="shared" si="0"/>
        <v>0</v>
      </c>
      <c r="F11" s="214">
        <v>300</v>
      </c>
      <c r="G11" s="45">
        <f t="shared" si="1"/>
        <v>0</v>
      </c>
      <c r="H11" s="64">
        <f t="shared" si="2"/>
        <v>0</v>
      </c>
      <c r="I11" s="18">
        <v>10</v>
      </c>
      <c r="J11" s="17"/>
      <c r="K11" s="55"/>
      <c r="L11" s="72">
        <v>3.5999999999999997E-2</v>
      </c>
      <c r="M11" s="73">
        <f t="shared" si="3"/>
        <v>0</v>
      </c>
      <c r="N11" s="217">
        <v>300</v>
      </c>
      <c r="O11" s="46">
        <f t="shared" si="4"/>
        <v>0</v>
      </c>
      <c r="P11" s="64">
        <f t="shared" si="5"/>
        <v>0</v>
      </c>
      <c r="Q11" s="18">
        <v>10</v>
      </c>
      <c r="R11" s="19"/>
      <c r="S11" s="56"/>
      <c r="T11" s="72">
        <v>0.04</v>
      </c>
      <c r="U11" s="73">
        <f t="shared" si="6"/>
        <v>0</v>
      </c>
      <c r="V11" s="217">
        <v>320</v>
      </c>
      <c r="W11" s="80">
        <f t="shared" si="7"/>
        <v>0</v>
      </c>
      <c r="X11" s="64">
        <f t="shared" si="8"/>
        <v>0</v>
      </c>
      <c r="AC11" s="5"/>
    </row>
    <row r="12" spans="1:29" x14ac:dyDescent="0.2">
      <c r="A12" s="18">
        <v>12</v>
      </c>
      <c r="B12" s="17"/>
      <c r="C12" s="56"/>
      <c r="D12" s="43">
        <v>6.4000000000000001E-2</v>
      </c>
      <c r="E12" s="44">
        <f t="shared" si="0"/>
        <v>0</v>
      </c>
      <c r="F12" s="214">
        <v>300</v>
      </c>
      <c r="G12" s="45">
        <f t="shared" si="1"/>
        <v>0</v>
      </c>
      <c r="H12" s="64">
        <f t="shared" si="2"/>
        <v>0</v>
      </c>
      <c r="I12" s="18">
        <v>12</v>
      </c>
      <c r="J12" s="17"/>
      <c r="K12" s="55"/>
      <c r="L12" s="72">
        <v>6.4000000000000001E-2</v>
      </c>
      <c r="M12" s="73">
        <f t="shared" si="3"/>
        <v>0</v>
      </c>
      <c r="N12" s="217">
        <v>300</v>
      </c>
      <c r="O12" s="46">
        <f t="shared" si="4"/>
        <v>0</v>
      </c>
      <c r="P12" s="64">
        <f t="shared" si="5"/>
        <v>0</v>
      </c>
      <c r="Q12" s="18">
        <v>12</v>
      </c>
      <c r="R12" s="19"/>
      <c r="S12" s="56"/>
      <c r="T12" s="72">
        <v>6.5000000000000002E-2</v>
      </c>
      <c r="U12" s="73">
        <f t="shared" si="6"/>
        <v>0</v>
      </c>
      <c r="V12" s="217">
        <v>320</v>
      </c>
      <c r="W12" s="80">
        <f t="shared" si="7"/>
        <v>0</v>
      </c>
      <c r="X12" s="64">
        <f t="shared" si="8"/>
        <v>0</v>
      </c>
      <c r="AC12" s="5"/>
    </row>
    <row r="13" spans="1:29" x14ac:dyDescent="0.2">
      <c r="A13" s="18">
        <v>14</v>
      </c>
      <c r="B13" s="17"/>
      <c r="C13" s="56"/>
      <c r="D13" s="43">
        <v>9.2999999999999999E-2</v>
      </c>
      <c r="E13" s="44">
        <f t="shared" si="0"/>
        <v>0</v>
      </c>
      <c r="F13" s="214">
        <v>300</v>
      </c>
      <c r="G13" s="45">
        <f t="shared" si="1"/>
        <v>0</v>
      </c>
      <c r="H13" s="64">
        <f t="shared" si="2"/>
        <v>0</v>
      </c>
      <c r="I13" s="18">
        <v>14</v>
      </c>
      <c r="J13" s="17"/>
      <c r="K13" s="55"/>
      <c r="L13" s="72">
        <v>9.8000000000000004E-2</v>
      </c>
      <c r="M13" s="73">
        <f t="shared" si="3"/>
        <v>0</v>
      </c>
      <c r="N13" s="217">
        <v>300</v>
      </c>
      <c r="O13" s="46">
        <f t="shared" si="4"/>
        <v>0</v>
      </c>
      <c r="P13" s="64">
        <f t="shared" si="5"/>
        <v>0</v>
      </c>
      <c r="Q13" s="18">
        <v>14</v>
      </c>
      <c r="R13" s="19"/>
      <c r="S13" s="56"/>
      <c r="T13" s="72">
        <v>9.5000000000000001E-2</v>
      </c>
      <c r="U13" s="73">
        <f t="shared" si="6"/>
        <v>0</v>
      </c>
      <c r="V13" s="217">
        <v>320</v>
      </c>
      <c r="W13" s="80">
        <f t="shared" si="7"/>
        <v>0</v>
      </c>
      <c r="X13" s="64">
        <f t="shared" si="8"/>
        <v>0</v>
      </c>
    </row>
    <row r="14" spans="1:29" x14ac:dyDescent="0.2">
      <c r="A14" s="18">
        <v>16</v>
      </c>
      <c r="B14" s="17"/>
      <c r="C14" s="56"/>
      <c r="D14" s="43">
        <v>0.13</v>
      </c>
      <c r="E14" s="44">
        <f t="shared" si="0"/>
        <v>0</v>
      </c>
      <c r="F14" s="215">
        <v>300</v>
      </c>
      <c r="G14" s="45">
        <f t="shared" si="1"/>
        <v>0</v>
      </c>
      <c r="H14" s="64">
        <f t="shared" si="2"/>
        <v>0</v>
      </c>
      <c r="I14" s="18">
        <v>16</v>
      </c>
      <c r="J14" s="17"/>
      <c r="K14" s="55"/>
      <c r="L14" s="72">
        <v>0.14099999999999999</v>
      </c>
      <c r="M14" s="73">
        <f t="shared" si="3"/>
        <v>0</v>
      </c>
      <c r="N14" s="218">
        <v>302</v>
      </c>
      <c r="O14" s="46">
        <f t="shared" si="4"/>
        <v>0</v>
      </c>
      <c r="P14" s="64">
        <f t="shared" si="5"/>
        <v>0</v>
      </c>
      <c r="Q14" s="18">
        <v>16</v>
      </c>
      <c r="R14" s="19"/>
      <c r="S14" s="56"/>
      <c r="T14" s="72">
        <v>0.13</v>
      </c>
      <c r="U14" s="73">
        <f t="shared" si="6"/>
        <v>0</v>
      </c>
      <c r="V14" s="217">
        <v>320</v>
      </c>
      <c r="W14" s="80">
        <f t="shared" si="7"/>
        <v>0</v>
      </c>
      <c r="X14" s="64">
        <f t="shared" si="8"/>
        <v>0</v>
      </c>
    </row>
    <row r="15" spans="1:29" x14ac:dyDescent="0.2">
      <c r="A15" s="18">
        <v>18</v>
      </c>
      <c r="B15" s="17"/>
      <c r="C15" s="56"/>
      <c r="D15" s="43">
        <v>0.17499999999999999</v>
      </c>
      <c r="E15" s="44">
        <f t="shared" si="0"/>
        <v>0</v>
      </c>
      <c r="F15" s="215">
        <v>329</v>
      </c>
      <c r="G15" s="45">
        <f t="shared" si="1"/>
        <v>0</v>
      </c>
      <c r="H15" s="64">
        <f t="shared" si="2"/>
        <v>0</v>
      </c>
      <c r="I15" s="18">
        <v>18</v>
      </c>
      <c r="J15" s="17"/>
      <c r="K15" s="55"/>
      <c r="L15" s="72">
        <v>0.19400000000000001</v>
      </c>
      <c r="M15" s="73">
        <f t="shared" si="3"/>
        <v>0</v>
      </c>
      <c r="N15" s="218">
        <v>337</v>
      </c>
      <c r="O15" s="46">
        <f t="shared" si="4"/>
        <v>0</v>
      </c>
      <c r="P15" s="64">
        <f t="shared" si="5"/>
        <v>0</v>
      </c>
      <c r="Q15" s="18">
        <v>18</v>
      </c>
      <c r="R15" s="19"/>
      <c r="S15" s="56"/>
      <c r="T15" s="72">
        <v>0.17</v>
      </c>
      <c r="U15" s="73">
        <f t="shared" si="6"/>
        <v>0</v>
      </c>
      <c r="V15" s="217">
        <v>320</v>
      </c>
      <c r="W15" s="80">
        <f t="shared" si="7"/>
        <v>0</v>
      </c>
      <c r="X15" s="64">
        <f t="shared" si="8"/>
        <v>0</v>
      </c>
      <c r="AC15" s="5"/>
    </row>
    <row r="16" spans="1:29" x14ac:dyDescent="0.2">
      <c r="A16" s="18">
        <v>20</v>
      </c>
      <c r="B16" s="17"/>
      <c r="C16" s="56"/>
      <c r="D16" s="43">
        <v>0.223</v>
      </c>
      <c r="E16" s="44">
        <f t="shared" si="0"/>
        <v>0</v>
      </c>
      <c r="F16" s="215">
        <v>363</v>
      </c>
      <c r="G16" s="45">
        <f t="shared" si="1"/>
        <v>0</v>
      </c>
      <c r="H16" s="64">
        <f>SUM((C16*D16*F16)/2)</f>
        <v>0</v>
      </c>
      <c r="I16" s="18">
        <v>20</v>
      </c>
      <c r="J16" s="17"/>
      <c r="K16" s="56"/>
      <c r="L16" s="72">
        <v>0.252</v>
      </c>
      <c r="M16" s="73">
        <f t="shared" si="3"/>
        <v>0</v>
      </c>
      <c r="N16" s="218">
        <v>375</v>
      </c>
      <c r="O16" s="46">
        <f t="shared" si="4"/>
        <v>0</v>
      </c>
      <c r="P16" s="64">
        <f t="shared" si="5"/>
        <v>0</v>
      </c>
      <c r="Q16" s="18">
        <v>20</v>
      </c>
      <c r="R16" s="19"/>
      <c r="S16" s="56"/>
      <c r="T16" s="72">
        <v>0.215</v>
      </c>
      <c r="U16" s="73">
        <f t="shared" si="6"/>
        <v>0</v>
      </c>
      <c r="V16" s="217">
        <v>320</v>
      </c>
      <c r="W16" s="80">
        <f t="shared" si="7"/>
        <v>0</v>
      </c>
      <c r="X16" s="64">
        <f t="shared" si="8"/>
        <v>0</v>
      </c>
      <c r="AC16" s="5"/>
    </row>
    <row r="17" spans="1:29" x14ac:dyDescent="0.2">
      <c r="A17" s="18">
        <v>22</v>
      </c>
      <c r="B17" s="17"/>
      <c r="C17" s="56"/>
      <c r="D17" s="43">
        <v>0.28399999999999997</v>
      </c>
      <c r="E17" s="44">
        <f t="shared" si="0"/>
        <v>0</v>
      </c>
      <c r="F17" s="215">
        <v>394</v>
      </c>
      <c r="G17" s="45">
        <f t="shared" si="1"/>
        <v>0</v>
      </c>
      <c r="H17" s="64">
        <f t="shared" ref="H17:H29" si="9">SUM((C17*D17*F17)/2)</f>
        <v>0</v>
      </c>
      <c r="I17" s="18">
        <v>22</v>
      </c>
      <c r="J17" s="17"/>
      <c r="K17" s="56"/>
      <c r="L17" s="72">
        <v>0.32</v>
      </c>
      <c r="M17" s="73">
        <f t="shared" si="3"/>
        <v>0</v>
      </c>
      <c r="N17" s="218">
        <v>399</v>
      </c>
      <c r="O17" s="46">
        <f t="shared" si="4"/>
        <v>0</v>
      </c>
      <c r="P17" s="64">
        <f t="shared" si="5"/>
        <v>0</v>
      </c>
      <c r="Q17" s="18">
        <v>22</v>
      </c>
      <c r="R17" s="19"/>
      <c r="S17" s="56"/>
      <c r="T17" s="72">
        <v>0.27</v>
      </c>
      <c r="U17" s="73">
        <f t="shared" si="6"/>
        <v>0</v>
      </c>
      <c r="V17" s="217">
        <v>320</v>
      </c>
      <c r="W17" s="80">
        <f t="shared" si="7"/>
        <v>0</v>
      </c>
      <c r="X17" s="64">
        <f t="shared" si="8"/>
        <v>0</v>
      </c>
    </row>
    <row r="18" spans="1:29" x14ac:dyDescent="0.2">
      <c r="A18" s="18">
        <v>24</v>
      </c>
      <c r="B18" s="17"/>
      <c r="C18" s="56"/>
      <c r="D18" s="43">
        <v>0.35299999999999998</v>
      </c>
      <c r="E18" s="44">
        <f t="shared" si="0"/>
        <v>0</v>
      </c>
      <c r="F18" s="215">
        <v>419</v>
      </c>
      <c r="G18" s="45">
        <f t="shared" si="1"/>
        <v>0</v>
      </c>
      <c r="H18" s="64">
        <f t="shared" si="9"/>
        <v>0</v>
      </c>
      <c r="I18" s="18">
        <v>24</v>
      </c>
      <c r="J18" s="17"/>
      <c r="K18" s="56"/>
      <c r="L18" s="72">
        <v>0.39</v>
      </c>
      <c r="M18" s="73">
        <f t="shared" si="3"/>
        <v>0</v>
      </c>
      <c r="N18" s="218">
        <v>422</v>
      </c>
      <c r="O18" s="46">
        <f t="shared" si="4"/>
        <v>0</v>
      </c>
      <c r="P18" s="64">
        <f t="shared" si="5"/>
        <v>0</v>
      </c>
      <c r="Q18" s="18">
        <v>24</v>
      </c>
      <c r="R18" s="19"/>
      <c r="S18" s="56"/>
      <c r="T18" s="72">
        <v>0.33</v>
      </c>
      <c r="U18" s="73">
        <f t="shared" si="6"/>
        <v>0</v>
      </c>
      <c r="V18" s="217">
        <v>320</v>
      </c>
      <c r="W18" s="80">
        <f t="shared" si="7"/>
        <v>0</v>
      </c>
      <c r="X18" s="64">
        <f t="shared" si="8"/>
        <v>0</v>
      </c>
      <c r="AC18" s="5"/>
    </row>
    <row r="19" spans="1:29" x14ac:dyDescent="0.2">
      <c r="A19" s="18">
        <v>26</v>
      </c>
      <c r="B19" s="17"/>
      <c r="C19" s="56"/>
      <c r="D19" s="43">
        <v>0.42499999999999999</v>
      </c>
      <c r="E19" s="44">
        <f t="shared" si="0"/>
        <v>0</v>
      </c>
      <c r="F19" s="215">
        <v>441</v>
      </c>
      <c r="G19" s="45">
        <f t="shared" si="1"/>
        <v>0</v>
      </c>
      <c r="H19" s="64">
        <f t="shared" si="9"/>
        <v>0</v>
      </c>
      <c r="I19" s="18">
        <v>26</v>
      </c>
      <c r="J19" s="17"/>
      <c r="K19" s="56"/>
      <c r="L19" s="72">
        <v>0.47199999999999998</v>
      </c>
      <c r="M19" s="73">
        <f t="shared" si="3"/>
        <v>0</v>
      </c>
      <c r="N19" s="218">
        <v>442</v>
      </c>
      <c r="O19" s="46">
        <f t="shared" si="4"/>
        <v>0</v>
      </c>
      <c r="P19" s="64">
        <f t="shared" si="5"/>
        <v>0</v>
      </c>
      <c r="Q19" s="18">
        <v>26</v>
      </c>
      <c r="R19" s="19"/>
      <c r="S19" s="56"/>
      <c r="T19" s="72">
        <v>0.39</v>
      </c>
      <c r="U19" s="73">
        <f t="shared" si="6"/>
        <v>0</v>
      </c>
      <c r="V19" s="217">
        <v>320</v>
      </c>
      <c r="W19" s="80">
        <f t="shared" si="7"/>
        <v>0</v>
      </c>
      <c r="X19" s="64">
        <f t="shared" si="8"/>
        <v>0</v>
      </c>
    </row>
    <row r="20" spans="1:29" x14ac:dyDescent="0.2">
      <c r="A20" s="18">
        <v>28</v>
      </c>
      <c r="B20" s="17"/>
      <c r="C20" s="56"/>
      <c r="D20" s="43">
        <v>0.505</v>
      </c>
      <c r="E20" s="44">
        <f t="shared" si="0"/>
        <v>0</v>
      </c>
      <c r="F20" s="215">
        <v>461</v>
      </c>
      <c r="G20" s="45">
        <f t="shared" si="1"/>
        <v>0</v>
      </c>
      <c r="H20" s="64">
        <f t="shared" si="9"/>
        <v>0</v>
      </c>
      <c r="I20" s="18">
        <v>28</v>
      </c>
      <c r="J20" s="17"/>
      <c r="K20" s="56"/>
      <c r="L20" s="72">
        <v>0.55900000000000005</v>
      </c>
      <c r="M20" s="73">
        <f t="shared" si="3"/>
        <v>0</v>
      </c>
      <c r="N20" s="218">
        <v>458</v>
      </c>
      <c r="O20" s="46">
        <f t="shared" si="4"/>
        <v>0</v>
      </c>
      <c r="P20" s="64">
        <f t="shared" si="5"/>
        <v>0</v>
      </c>
      <c r="Q20" s="18">
        <v>28</v>
      </c>
      <c r="R20" s="19"/>
      <c r="S20" s="56"/>
      <c r="T20" s="72">
        <v>0.46</v>
      </c>
      <c r="U20" s="73">
        <f t="shared" si="6"/>
        <v>0</v>
      </c>
      <c r="V20" s="217">
        <v>320</v>
      </c>
      <c r="W20" s="80">
        <f t="shared" si="7"/>
        <v>0</v>
      </c>
      <c r="X20" s="64">
        <f t="shared" si="8"/>
        <v>0</v>
      </c>
    </row>
    <row r="21" spans="1:29" x14ac:dyDescent="0.2">
      <c r="A21" s="18">
        <v>30</v>
      </c>
      <c r="B21" s="17"/>
      <c r="C21" s="56"/>
      <c r="D21" s="43">
        <v>0.59299999999999997</v>
      </c>
      <c r="E21" s="44">
        <f t="shared" si="0"/>
        <v>0</v>
      </c>
      <c r="F21" s="215">
        <v>476</v>
      </c>
      <c r="G21" s="45">
        <f t="shared" si="1"/>
        <v>0</v>
      </c>
      <c r="H21" s="64">
        <f t="shared" si="9"/>
        <v>0</v>
      </c>
      <c r="I21" s="18">
        <v>30</v>
      </c>
      <c r="J21" s="17"/>
      <c r="K21" s="56"/>
      <c r="L21" s="72">
        <v>0.65300000000000002</v>
      </c>
      <c r="M21" s="73">
        <f t="shared" si="3"/>
        <v>0</v>
      </c>
      <c r="N21" s="218">
        <v>469</v>
      </c>
      <c r="O21" s="46">
        <f t="shared" si="4"/>
        <v>0</v>
      </c>
      <c r="P21" s="64">
        <f t="shared" si="5"/>
        <v>0</v>
      </c>
      <c r="Q21" s="18">
        <v>30</v>
      </c>
      <c r="R21" s="19"/>
      <c r="S21" s="56"/>
      <c r="T21" s="72">
        <v>0.52500000000000002</v>
      </c>
      <c r="U21" s="73">
        <f t="shared" si="6"/>
        <v>0</v>
      </c>
      <c r="V21" s="217">
        <v>320</v>
      </c>
      <c r="W21" s="80">
        <f t="shared" si="7"/>
        <v>0</v>
      </c>
      <c r="X21" s="64">
        <f t="shared" si="8"/>
        <v>0</v>
      </c>
      <c r="AC21" s="5"/>
    </row>
    <row r="22" spans="1:29" x14ac:dyDescent="0.2">
      <c r="A22" s="18">
        <v>32</v>
      </c>
      <c r="B22" s="17"/>
      <c r="C22" s="56"/>
      <c r="D22" s="43">
        <v>0.68600000000000005</v>
      </c>
      <c r="E22" s="44">
        <f t="shared" si="0"/>
        <v>0</v>
      </c>
      <c r="F22" s="215">
        <v>484</v>
      </c>
      <c r="G22" s="45">
        <f t="shared" si="1"/>
        <v>0</v>
      </c>
      <c r="H22" s="64">
        <f t="shared" si="9"/>
        <v>0</v>
      </c>
      <c r="I22" s="18">
        <v>32</v>
      </c>
      <c r="J22" s="17"/>
      <c r="K22" s="56"/>
      <c r="L22" s="72">
        <v>0.752</v>
      </c>
      <c r="M22" s="73">
        <f t="shared" si="3"/>
        <v>0</v>
      </c>
      <c r="N22" s="218">
        <v>482</v>
      </c>
      <c r="O22" s="46">
        <f t="shared" si="4"/>
        <v>0</v>
      </c>
      <c r="P22" s="64">
        <f t="shared" si="5"/>
        <v>0</v>
      </c>
      <c r="Q22" s="18">
        <v>32</v>
      </c>
      <c r="R22" s="19"/>
      <c r="S22" s="56"/>
      <c r="T22" s="72">
        <v>0.6</v>
      </c>
      <c r="U22" s="73">
        <f t="shared" si="6"/>
        <v>0</v>
      </c>
      <c r="V22" s="217">
        <v>320</v>
      </c>
      <c r="W22" s="80">
        <f t="shared" si="7"/>
        <v>0</v>
      </c>
      <c r="X22" s="64">
        <f t="shared" si="8"/>
        <v>0</v>
      </c>
      <c r="AC22" s="5"/>
    </row>
    <row r="23" spans="1:29" x14ac:dyDescent="0.2">
      <c r="A23" s="18">
        <v>34</v>
      </c>
      <c r="B23" s="17"/>
      <c r="C23" s="56"/>
      <c r="D23" s="43">
        <v>0.79300000000000004</v>
      </c>
      <c r="E23" s="44">
        <f t="shared" si="0"/>
        <v>0</v>
      </c>
      <c r="F23" s="215">
        <v>488</v>
      </c>
      <c r="G23" s="45">
        <f t="shared" si="1"/>
        <v>0</v>
      </c>
      <c r="H23" s="64">
        <f t="shared" si="9"/>
        <v>0</v>
      </c>
      <c r="I23" s="18">
        <v>34</v>
      </c>
      <c r="J23" s="17"/>
      <c r="K23" s="56"/>
      <c r="L23" s="72">
        <v>0.85599999999999998</v>
      </c>
      <c r="M23" s="73">
        <f t="shared" si="3"/>
        <v>0</v>
      </c>
      <c r="N23" s="218">
        <v>487</v>
      </c>
      <c r="O23" s="46">
        <f t="shared" si="4"/>
        <v>0</v>
      </c>
      <c r="P23" s="64">
        <f t="shared" si="5"/>
        <v>0</v>
      </c>
      <c r="Q23" s="18">
        <v>34</v>
      </c>
      <c r="R23" s="19"/>
      <c r="S23" s="56"/>
      <c r="T23" s="72">
        <v>0.67500000000000004</v>
      </c>
      <c r="U23" s="73">
        <f t="shared" si="6"/>
        <v>0</v>
      </c>
      <c r="V23" s="217">
        <v>320</v>
      </c>
      <c r="W23" s="80">
        <f t="shared" si="7"/>
        <v>0</v>
      </c>
      <c r="X23" s="64">
        <f t="shared" si="8"/>
        <v>0</v>
      </c>
      <c r="AC23" s="5"/>
    </row>
    <row r="24" spans="1:29" x14ac:dyDescent="0.2">
      <c r="A24" s="18">
        <v>36</v>
      </c>
      <c r="B24" s="17"/>
      <c r="C24" s="56"/>
      <c r="D24" s="43">
        <v>0.90200000000000002</v>
      </c>
      <c r="E24" s="44">
        <f t="shared" si="0"/>
        <v>0</v>
      </c>
      <c r="F24" s="215">
        <v>489</v>
      </c>
      <c r="G24" s="45">
        <f t="shared" si="1"/>
        <v>0</v>
      </c>
      <c r="H24" s="64">
        <f t="shared" si="9"/>
        <v>0</v>
      </c>
      <c r="I24" s="18">
        <v>36</v>
      </c>
      <c r="J24" s="19"/>
      <c r="K24" s="56"/>
      <c r="L24" s="72">
        <v>0.97399999999999998</v>
      </c>
      <c r="M24" s="73">
        <f t="shared" si="3"/>
        <v>0</v>
      </c>
      <c r="N24" s="218">
        <v>488</v>
      </c>
      <c r="O24" s="46">
        <f t="shared" si="4"/>
        <v>0</v>
      </c>
      <c r="P24" s="64">
        <f t="shared" si="5"/>
        <v>0</v>
      </c>
      <c r="Q24" s="18">
        <v>36</v>
      </c>
      <c r="R24" s="19"/>
      <c r="S24" s="56"/>
      <c r="T24" s="72">
        <v>0.755</v>
      </c>
      <c r="U24" s="73">
        <f t="shared" si="6"/>
        <v>0</v>
      </c>
      <c r="V24" s="217">
        <v>320</v>
      </c>
      <c r="W24" s="80">
        <f t="shared" si="7"/>
        <v>0</v>
      </c>
      <c r="X24" s="64">
        <f t="shared" si="8"/>
        <v>0</v>
      </c>
      <c r="AC24" s="5"/>
    </row>
    <row r="25" spans="1:29" x14ac:dyDescent="0.2">
      <c r="A25" s="18">
        <v>38</v>
      </c>
      <c r="B25" s="17"/>
      <c r="C25" s="56"/>
      <c r="D25" s="43">
        <v>1.0009999999999999</v>
      </c>
      <c r="E25" s="44">
        <f t="shared" si="0"/>
        <v>0</v>
      </c>
      <c r="F25" s="215">
        <v>490</v>
      </c>
      <c r="G25" s="45">
        <f t="shared" si="1"/>
        <v>0</v>
      </c>
      <c r="H25" s="64">
        <f t="shared" si="9"/>
        <v>0</v>
      </c>
      <c r="I25" s="18">
        <v>38</v>
      </c>
      <c r="J25" s="19"/>
      <c r="K25" s="56"/>
      <c r="L25" s="72">
        <v>1.008</v>
      </c>
      <c r="M25" s="73">
        <f t="shared" si="3"/>
        <v>0</v>
      </c>
      <c r="N25" s="218">
        <v>488</v>
      </c>
      <c r="O25" s="46">
        <f t="shared" si="4"/>
        <v>0</v>
      </c>
      <c r="P25" s="64">
        <f t="shared" si="5"/>
        <v>0</v>
      </c>
      <c r="Q25" s="18">
        <v>38</v>
      </c>
      <c r="R25" s="19"/>
      <c r="S25" s="56"/>
      <c r="T25" s="72">
        <v>0.84</v>
      </c>
      <c r="U25" s="73">
        <f t="shared" si="6"/>
        <v>0</v>
      </c>
      <c r="V25" s="217">
        <v>320</v>
      </c>
      <c r="W25" s="80">
        <f t="shared" si="7"/>
        <v>0</v>
      </c>
      <c r="X25" s="64">
        <f t="shared" si="8"/>
        <v>0</v>
      </c>
      <c r="AC25" s="5"/>
    </row>
    <row r="26" spans="1:29" x14ac:dyDescent="0.2">
      <c r="A26" s="18">
        <v>40</v>
      </c>
      <c r="B26" s="17"/>
      <c r="C26" s="56"/>
      <c r="D26" s="43">
        <v>1.133</v>
      </c>
      <c r="E26" s="44">
        <f>B26*D26</f>
        <v>0</v>
      </c>
      <c r="F26" s="215">
        <v>491</v>
      </c>
      <c r="G26" s="45">
        <f>E26*F26</f>
        <v>0</v>
      </c>
      <c r="H26" s="64">
        <f t="shared" si="9"/>
        <v>0</v>
      </c>
      <c r="I26" s="18">
        <v>40</v>
      </c>
      <c r="J26" s="19"/>
      <c r="K26" s="56"/>
      <c r="L26" s="72">
        <v>1.208</v>
      </c>
      <c r="M26" s="73">
        <f>J26*L26</f>
        <v>0</v>
      </c>
      <c r="N26" s="218">
        <v>489</v>
      </c>
      <c r="O26" s="46">
        <f>M26*N26</f>
        <v>0</v>
      </c>
      <c r="P26" s="64">
        <f>SUM(K26*L26*N26)</f>
        <v>0</v>
      </c>
      <c r="Q26" s="18">
        <v>40</v>
      </c>
      <c r="R26" s="19"/>
      <c r="S26" s="56"/>
      <c r="T26" s="72">
        <v>0.92500000000000004</v>
      </c>
      <c r="U26" s="73">
        <f>R26*T26</f>
        <v>0</v>
      </c>
      <c r="V26" s="217">
        <v>320</v>
      </c>
      <c r="W26" s="80">
        <f>SUM(R26*T26*V26)</f>
        <v>0</v>
      </c>
      <c r="X26" s="64">
        <f>SUM(S26*T26*V26)</f>
        <v>0</v>
      </c>
      <c r="AC26" s="5"/>
    </row>
    <row r="27" spans="1:29" x14ac:dyDescent="0.2">
      <c r="A27" s="18">
        <v>42</v>
      </c>
      <c r="B27" s="17"/>
      <c r="C27" s="56"/>
      <c r="D27" s="43">
        <v>1.2410000000000001</v>
      </c>
      <c r="E27" s="44">
        <f>B27*D27</f>
        <v>0</v>
      </c>
      <c r="F27" s="215">
        <v>492</v>
      </c>
      <c r="G27" s="45">
        <f>E27*F27</f>
        <v>0</v>
      </c>
      <c r="H27" s="64">
        <f t="shared" si="9"/>
        <v>0</v>
      </c>
      <c r="I27" s="18">
        <v>42</v>
      </c>
      <c r="J27" s="19"/>
      <c r="K27" s="56"/>
      <c r="L27" s="72">
        <v>1.3380000000000001</v>
      </c>
      <c r="M27" s="73">
        <f>J27*L27</f>
        <v>0</v>
      </c>
      <c r="N27" s="218">
        <v>489</v>
      </c>
      <c r="O27" s="46">
        <f>M27*N27</f>
        <v>0</v>
      </c>
      <c r="P27" s="64">
        <f>SUM(K27*L27*N27)</f>
        <v>0</v>
      </c>
      <c r="Q27" s="18">
        <v>42</v>
      </c>
      <c r="R27" s="19"/>
      <c r="S27" s="56"/>
      <c r="T27" s="72">
        <v>1.01</v>
      </c>
      <c r="U27" s="73">
        <f>R27*T27</f>
        <v>0</v>
      </c>
      <c r="V27" s="217">
        <v>320</v>
      </c>
      <c r="W27" s="80">
        <f>SUM(R27*T27*V27)</f>
        <v>0</v>
      </c>
      <c r="X27" s="64">
        <f>SUM(S27*T27*V27)</f>
        <v>0</v>
      </c>
      <c r="AC27" s="5"/>
    </row>
    <row r="28" spans="1:29" x14ac:dyDescent="0.2">
      <c r="A28" s="18">
        <v>44</v>
      </c>
      <c r="B28" s="19"/>
      <c r="C28" s="56"/>
      <c r="D28" s="43">
        <v>1.381</v>
      </c>
      <c r="E28" s="44">
        <f>B28*D28</f>
        <v>0</v>
      </c>
      <c r="F28" s="215">
        <v>492</v>
      </c>
      <c r="G28" s="45">
        <f>E28*F28</f>
        <v>0</v>
      </c>
      <c r="H28" s="64">
        <f t="shared" si="9"/>
        <v>0</v>
      </c>
      <c r="I28" s="18">
        <v>44</v>
      </c>
      <c r="J28" s="19"/>
      <c r="K28" s="56"/>
      <c r="L28" s="72">
        <v>1.458</v>
      </c>
      <c r="M28" s="73">
        <f>J28*L28</f>
        <v>0</v>
      </c>
      <c r="N28" s="218">
        <v>489</v>
      </c>
      <c r="O28" s="46">
        <f>M28*N28</f>
        <v>0</v>
      </c>
      <c r="P28" s="64">
        <f>SUM(K28*L28*N28)</f>
        <v>0</v>
      </c>
      <c r="Q28" s="18">
        <v>44</v>
      </c>
      <c r="R28" s="19"/>
      <c r="S28" s="56"/>
      <c r="T28" s="72">
        <v>1.1100000000000001</v>
      </c>
      <c r="U28" s="73">
        <f>R28*T28</f>
        <v>0</v>
      </c>
      <c r="V28" s="217">
        <v>320</v>
      </c>
      <c r="W28" s="80">
        <f>SUM(R28*T28*V28)</f>
        <v>0</v>
      </c>
      <c r="X28" s="64">
        <f>SUM(S28*T28*V28)</f>
        <v>0</v>
      </c>
      <c r="AC28" s="5"/>
    </row>
    <row r="29" spans="1:29" ht="13.5" thickBot="1" x14ac:dyDescent="0.25">
      <c r="A29" s="20">
        <v>46</v>
      </c>
      <c r="B29" s="21"/>
      <c r="C29" s="57"/>
      <c r="D29" s="47">
        <v>1.4910000000000001</v>
      </c>
      <c r="E29" s="48">
        <f>B29*D29</f>
        <v>0</v>
      </c>
      <c r="F29" s="216">
        <v>326</v>
      </c>
      <c r="G29" s="49">
        <f>E29*F29</f>
        <v>0</v>
      </c>
      <c r="H29" s="64">
        <f t="shared" si="9"/>
        <v>0</v>
      </c>
      <c r="I29" s="22">
        <v>46</v>
      </c>
      <c r="J29" s="21"/>
      <c r="K29" s="57"/>
      <c r="L29" s="74">
        <v>1.5780000000000001</v>
      </c>
      <c r="M29" s="75">
        <f>J29*L29</f>
        <v>0</v>
      </c>
      <c r="N29" s="219">
        <v>311</v>
      </c>
      <c r="O29" s="50">
        <f>M29*N29</f>
        <v>0</v>
      </c>
      <c r="P29" s="65">
        <f>SUM(K29*L29*N29)</f>
        <v>0</v>
      </c>
      <c r="Q29" s="22">
        <v>46</v>
      </c>
      <c r="R29" s="21"/>
      <c r="S29" s="57"/>
      <c r="T29" s="74">
        <v>1.2</v>
      </c>
      <c r="U29" s="75">
        <f>R29*T29</f>
        <v>0</v>
      </c>
      <c r="V29" s="217">
        <v>320</v>
      </c>
      <c r="W29" s="81">
        <f>SUM(R29*T29*V29)</f>
        <v>0</v>
      </c>
      <c r="X29" s="65">
        <f>SUM(S29*T29*V29)</f>
        <v>0</v>
      </c>
    </row>
    <row r="30" spans="1:29" x14ac:dyDescent="0.2">
      <c r="A30" s="10"/>
      <c r="B30" s="23">
        <f>SUM(B10:B29)</f>
        <v>0</v>
      </c>
      <c r="C30" s="58">
        <f>SUM(C10:C29)</f>
        <v>0</v>
      </c>
      <c r="D30" s="51"/>
      <c r="E30" s="251">
        <f>SUM(E10:E29)</f>
        <v>0</v>
      </c>
      <c r="F30" s="51"/>
      <c r="G30" s="53">
        <f>SUM(G10:G29)</f>
        <v>0</v>
      </c>
      <c r="H30" s="66">
        <f>SUM(H10:H29)</f>
        <v>0</v>
      </c>
      <c r="I30" s="24"/>
      <c r="J30" s="25">
        <f>SUM(J10:J29)</f>
        <v>0</v>
      </c>
      <c r="K30" s="59">
        <f>SUM(K10:K29)</f>
        <v>0</v>
      </c>
      <c r="L30" s="76"/>
      <c r="M30" s="250">
        <f>SUM(M10:M29)</f>
        <v>0</v>
      </c>
      <c r="N30" s="76"/>
      <c r="O30" s="77">
        <f>SUM(O10:O29)</f>
        <v>0</v>
      </c>
      <c r="P30" s="66">
        <f>SUM(P10:P29)</f>
        <v>0</v>
      </c>
      <c r="Q30" s="26"/>
      <c r="R30" s="25">
        <f>SUM(R10:R29)</f>
        <v>0</v>
      </c>
      <c r="S30" s="59">
        <f>SUM(S10:S29)</f>
        <v>0</v>
      </c>
      <c r="T30" s="76"/>
      <c r="U30" s="77">
        <f>SUM(U10:U29)</f>
        <v>0</v>
      </c>
      <c r="V30" s="76"/>
      <c r="W30" s="82">
        <f>SUM(W10:W29)</f>
        <v>0</v>
      </c>
      <c r="X30" s="83">
        <f>SUM(X10:X29)</f>
        <v>0</v>
      </c>
    </row>
    <row r="31" spans="1:29" x14ac:dyDescent="0.2">
      <c r="W31" s="4"/>
    </row>
    <row r="32" spans="1:29" ht="14.25" x14ac:dyDescent="0.2">
      <c r="B32" s="247" t="s">
        <v>18</v>
      </c>
      <c r="C32" s="248"/>
      <c r="D32" s="248"/>
      <c r="E32" s="249">
        <f>E30+M30+U30</f>
        <v>0</v>
      </c>
      <c r="F32" s="247" t="s">
        <v>19</v>
      </c>
      <c r="G32" s="30"/>
      <c r="H32" s="27" t="s">
        <v>20</v>
      </c>
      <c r="I32" s="27"/>
      <c r="J32" s="28"/>
      <c r="K32" s="31">
        <f>B30+J30+R30</f>
        <v>0</v>
      </c>
      <c r="L32" s="30"/>
      <c r="M32" s="27" t="s">
        <v>21</v>
      </c>
      <c r="N32" s="28"/>
      <c r="O32" s="28"/>
      <c r="P32" s="32"/>
      <c r="Q32" s="33"/>
      <c r="R32" s="30"/>
      <c r="S32" s="27" t="s">
        <v>37</v>
      </c>
      <c r="T32" s="28"/>
      <c r="U32" s="34"/>
      <c r="V32" s="28"/>
      <c r="W32" s="28"/>
      <c r="X32" s="32"/>
    </row>
    <row r="34" spans="1:29" x14ac:dyDescent="0.2">
      <c r="B34" s="91" t="s">
        <v>22</v>
      </c>
      <c r="C34" s="92"/>
      <c r="D34" s="92"/>
      <c r="E34" s="92"/>
      <c r="F34" s="93"/>
      <c r="G34" s="94">
        <f>SUM(G30+O30+W30)</f>
        <v>0</v>
      </c>
      <c r="H34" s="95" t="s">
        <v>17</v>
      </c>
      <c r="I34" s="95"/>
      <c r="J34" s="96" t="s">
        <v>23</v>
      </c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9"/>
      <c r="AC34" s="5"/>
    </row>
    <row r="35" spans="1:29" ht="13.5" thickBot="1" x14ac:dyDescent="0.25">
      <c r="B35" s="100" t="s">
        <v>24</v>
      </c>
      <c r="C35" s="101"/>
      <c r="D35" s="101"/>
      <c r="E35" s="101"/>
      <c r="F35" s="102"/>
      <c r="G35" s="103">
        <f>0.25*G34</f>
        <v>0</v>
      </c>
      <c r="H35" s="104" t="s">
        <v>17</v>
      </c>
      <c r="I35" s="104"/>
      <c r="J35" s="105" t="s">
        <v>25</v>
      </c>
      <c r="K35" s="106"/>
      <c r="L35" s="107"/>
      <c r="M35" s="131"/>
      <c r="N35" s="235" t="s">
        <v>65</v>
      </c>
      <c r="O35" s="236"/>
      <c r="P35" s="246"/>
      <c r="Q35" s="109"/>
      <c r="R35" s="107">
        <f>SUM(M35*2)</f>
        <v>0</v>
      </c>
      <c r="S35" s="104" t="s">
        <v>17</v>
      </c>
      <c r="T35" s="98"/>
      <c r="U35" s="98"/>
      <c r="V35" s="98"/>
      <c r="W35" s="98"/>
      <c r="X35" s="99"/>
      <c r="AC35" s="5"/>
    </row>
    <row r="36" spans="1:29" ht="13.5" thickTop="1" x14ac:dyDescent="0.2">
      <c r="B36" s="110" t="s">
        <v>27</v>
      </c>
      <c r="C36" s="111"/>
      <c r="D36" s="111"/>
      <c r="E36" s="111"/>
      <c r="F36" s="112"/>
      <c r="G36" s="127">
        <f>G34+G35</f>
        <v>0</v>
      </c>
      <c r="H36" s="113" t="s">
        <v>17</v>
      </c>
      <c r="I36" s="113"/>
      <c r="J36" s="114" t="s">
        <v>28</v>
      </c>
      <c r="K36" s="114"/>
      <c r="L36" s="114"/>
      <c r="M36" s="132"/>
      <c r="N36" s="241" t="s">
        <v>67</v>
      </c>
      <c r="O36" s="241"/>
      <c r="P36" s="241"/>
      <c r="Q36" s="114"/>
      <c r="R36" s="114">
        <f>SUM(M36*600)</f>
        <v>0</v>
      </c>
      <c r="S36" s="104" t="s">
        <v>17</v>
      </c>
      <c r="T36" s="98"/>
      <c r="U36" s="98"/>
      <c r="V36" s="98"/>
      <c r="W36" s="98"/>
      <c r="X36" s="99"/>
    </row>
    <row r="37" spans="1:29" x14ac:dyDescent="0.2">
      <c r="A37" s="10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115"/>
      <c r="M37" s="111"/>
      <c r="N37" s="105" t="s">
        <v>29</v>
      </c>
      <c r="O37" s="107"/>
      <c r="P37" s="116"/>
      <c r="Q37" s="116"/>
      <c r="R37" s="117">
        <f>SUM(P32*6)</f>
        <v>0</v>
      </c>
      <c r="S37" s="104" t="s">
        <v>17</v>
      </c>
      <c r="T37" s="98"/>
      <c r="U37" s="98"/>
      <c r="V37" s="98"/>
      <c r="W37" s="98"/>
      <c r="X37" s="99"/>
      <c r="AC37" s="5"/>
    </row>
    <row r="38" spans="1:29" ht="13.5" thickBot="1" x14ac:dyDescent="0.25">
      <c r="A38" s="10"/>
      <c r="B38" s="90" t="s">
        <v>30</v>
      </c>
      <c r="C38" s="89"/>
      <c r="D38" s="89"/>
      <c r="E38" s="89"/>
      <c r="F38" s="89"/>
      <c r="G38" s="89"/>
      <c r="H38" s="89"/>
      <c r="I38" s="89"/>
      <c r="J38" s="89"/>
      <c r="K38" s="98"/>
      <c r="L38" s="111"/>
      <c r="M38" s="111"/>
      <c r="N38" s="105" t="s">
        <v>31</v>
      </c>
      <c r="O38" s="107"/>
      <c r="P38" s="107"/>
      <c r="Q38" s="107"/>
      <c r="R38" s="117">
        <f>SUM(H30/2+P30+X30/2)</f>
        <v>0</v>
      </c>
      <c r="S38" s="104" t="s">
        <v>17</v>
      </c>
      <c r="T38" s="98"/>
      <c r="U38" s="98"/>
      <c r="V38" s="98"/>
      <c r="W38" s="98"/>
      <c r="X38" s="99"/>
      <c r="AC38" s="5"/>
    </row>
    <row r="39" spans="1:29" ht="14.25" thickTop="1" thickBot="1" x14ac:dyDescent="0.25">
      <c r="A39" s="10"/>
      <c r="B39" s="210"/>
      <c r="C39" s="210"/>
      <c r="D39" s="210"/>
      <c r="E39" s="125"/>
      <c r="F39" s="125"/>
      <c r="G39" s="125"/>
      <c r="H39" s="125"/>
      <c r="I39" s="125"/>
      <c r="J39" s="125"/>
      <c r="K39" s="126"/>
      <c r="L39" s="101"/>
      <c r="M39" s="101"/>
      <c r="N39" s="118" t="s">
        <v>32</v>
      </c>
      <c r="O39" s="101"/>
      <c r="P39" s="101"/>
      <c r="Q39" s="101"/>
      <c r="R39" s="118">
        <f>SUM(X32*3)</f>
        <v>0</v>
      </c>
      <c r="S39" s="104" t="s">
        <v>17</v>
      </c>
      <c r="T39" s="119" t="s">
        <v>33</v>
      </c>
      <c r="U39" s="120"/>
      <c r="V39" s="120"/>
      <c r="W39" s="121">
        <f>SUM(K47+G34+R40)</f>
        <v>0</v>
      </c>
      <c r="X39" s="122" t="s">
        <v>34</v>
      </c>
      <c r="AC39" s="5"/>
    </row>
    <row r="40" spans="1:29" ht="14.25" thickTop="1" thickBot="1" x14ac:dyDescent="0.25">
      <c r="A40" s="10"/>
      <c r="B40" s="125"/>
      <c r="C40" s="107"/>
      <c r="D40" s="107"/>
      <c r="E40" s="107"/>
      <c r="F40" s="107"/>
      <c r="G40" s="107"/>
      <c r="H40" s="107"/>
      <c r="I40" s="107"/>
      <c r="J40" s="107"/>
      <c r="K40" s="98"/>
      <c r="L40" s="110" t="s">
        <v>35</v>
      </c>
      <c r="M40" s="111"/>
      <c r="N40" s="111"/>
      <c r="O40" s="111"/>
      <c r="P40" s="111"/>
      <c r="Q40" s="111"/>
      <c r="R40" s="123">
        <f>SUM(R39+R38+R37+R36+R35)</f>
        <v>0</v>
      </c>
      <c r="S40" s="124" t="s">
        <v>17</v>
      </c>
      <c r="T40" s="237" t="s">
        <v>36</v>
      </c>
      <c r="U40" s="238"/>
      <c r="V40" s="238"/>
      <c r="W40" s="239">
        <v>0</v>
      </c>
      <c r="X40" s="240" t="s">
        <v>34</v>
      </c>
    </row>
    <row r="41" spans="1:29" ht="13.5" thickTop="1" x14ac:dyDescent="0.2">
      <c r="B41" s="125"/>
      <c r="C41" s="125"/>
      <c r="D41" s="125"/>
      <c r="E41" s="125"/>
      <c r="F41" s="125"/>
      <c r="G41" s="125"/>
      <c r="H41" s="125"/>
      <c r="I41" s="125"/>
      <c r="J41" s="125"/>
      <c r="K41" s="126"/>
      <c r="L41" s="126"/>
      <c r="M41" s="35"/>
      <c r="N41" s="35"/>
      <c r="O41" s="35"/>
      <c r="P41" s="35"/>
      <c r="Q41" s="35"/>
      <c r="R41" s="35"/>
      <c r="S41" s="35"/>
      <c r="T41" s="243" t="s">
        <v>70</v>
      </c>
      <c r="U41" s="244"/>
      <c r="V41" s="245"/>
      <c r="W41" s="263">
        <v>0</v>
      </c>
      <c r="X41" s="264" t="s">
        <v>34</v>
      </c>
    </row>
    <row r="42" spans="1:29" x14ac:dyDescent="0.2">
      <c r="B42" s="194"/>
      <c r="C42" s="195"/>
      <c r="D42" s="196"/>
      <c r="E42" s="197"/>
      <c r="F42" s="35"/>
      <c r="G42" s="35"/>
      <c r="H42" s="35"/>
      <c r="I42" s="35"/>
      <c r="J42" s="36"/>
      <c r="K42" s="181" t="s">
        <v>72</v>
      </c>
      <c r="L42" s="182"/>
      <c r="M42" s="182"/>
      <c r="N42" s="182"/>
      <c r="O42" s="183"/>
      <c r="T42" s="158"/>
      <c r="U42" s="159"/>
      <c r="V42" s="157"/>
      <c r="W42" s="160"/>
      <c r="X42" s="161"/>
    </row>
    <row r="43" spans="1:29" x14ac:dyDescent="0.2">
      <c r="C43" s="35"/>
      <c r="D43" s="35"/>
      <c r="E43" s="35"/>
      <c r="F43" s="35"/>
      <c r="G43" s="35"/>
      <c r="K43" s="166" t="s">
        <v>43</v>
      </c>
      <c r="L43" s="167"/>
      <c r="M43" s="167"/>
      <c r="N43" s="167"/>
      <c r="O43" s="184"/>
      <c r="T43" s="158" t="s">
        <v>39</v>
      </c>
      <c r="U43" s="159"/>
      <c r="V43" s="157"/>
      <c r="W43" s="160" t="s">
        <v>73</v>
      </c>
      <c r="X43" s="161"/>
    </row>
    <row r="44" spans="1:29" x14ac:dyDescent="0.2">
      <c r="C44" s="35"/>
      <c r="D44" s="35"/>
      <c r="E44" s="35"/>
      <c r="F44" s="35"/>
      <c r="G44" s="35"/>
      <c r="H44" s="35"/>
      <c r="I44" s="35"/>
      <c r="J44" s="35"/>
      <c r="K44" s="35"/>
    </row>
    <row r="45" spans="1:29" x14ac:dyDescent="0.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29" x14ac:dyDescent="0.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29" x14ac:dyDescent="0.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29" x14ac:dyDescent="0.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2:13" x14ac:dyDescent="0.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 x14ac:dyDescent="0.2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</sheetData>
  <phoneticPr fontId="0" type="noConversion"/>
  <printOptions gridLines="1" gridLinesSet="0"/>
  <pageMargins left="0.39370078740157483" right="0.39370078740157483" top="0.19685039370078741" bottom="0.19685039370078741" header="0.31496062992125984" footer="0.31496062992125984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workbookViewId="0">
      <selection activeCell="S29" sqref="S29"/>
    </sheetView>
  </sheetViews>
  <sheetFormatPr defaultColWidth="11.42578125" defaultRowHeight="12.75" x14ac:dyDescent="0.2"/>
  <cols>
    <col min="1" max="1" width="4.7109375" style="3" customWidth="1"/>
    <col min="2" max="3" width="5.7109375" style="3" customWidth="1"/>
    <col min="4" max="4" width="6.28515625" style="3" customWidth="1"/>
    <col min="5" max="5" width="5.7109375" style="3" customWidth="1"/>
    <col min="6" max="6" width="4.7109375" style="3" customWidth="1"/>
    <col min="7" max="7" width="9.5703125" style="3" customWidth="1"/>
    <col min="8" max="8" width="7.7109375" style="3" customWidth="1"/>
    <col min="9" max="9" width="4.85546875" style="3" customWidth="1"/>
    <col min="10" max="11" width="5.7109375" style="3" customWidth="1"/>
    <col min="12" max="13" width="6.28515625" style="3" customWidth="1"/>
    <col min="14" max="14" width="4.7109375" style="3" customWidth="1"/>
    <col min="15" max="15" width="8.140625" style="3" customWidth="1"/>
    <col min="16" max="16" width="7.140625" style="3" customWidth="1"/>
    <col min="17" max="17" width="5.28515625" style="3" customWidth="1"/>
    <col min="18" max="18" width="6.42578125" style="3" customWidth="1"/>
    <col min="19" max="19" width="5.7109375" style="3" customWidth="1"/>
    <col min="20" max="20" width="6.28515625" style="3" customWidth="1"/>
    <col min="21" max="21" width="5.7109375" style="3" customWidth="1"/>
    <col min="22" max="22" width="4.7109375" style="3" customWidth="1"/>
    <col min="23" max="23" width="7.7109375" style="3" customWidth="1"/>
    <col min="24" max="24" width="7.7109375" style="4" customWidth="1"/>
    <col min="25" max="25" width="4.7109375" style="5" customWidth="1"/>
    <col min="26" max="26" width="0.140625" style="5" customWidth="1"/>
    <col min="27" max="27" width="11.42578125" style="5" customWidth="1"/>
    <col min="28" max="28" width="14.140625" style="5" customWidth="1"/>
    <col min="29" max="29" width="11.42578125" style="6" customWidth="1"/>
    <col min="30" max="16384" width="11.42578125" style="3"/>
  </cols>
  <sheetData>
    <row r="1" spans="1:29" ht="15.75" x14ac:dyDescent="0.25">
      <c r="A1" s="1" t="s">
        <v>46</v>
      </c>
      <c r="B1" s="2"/>
      <c r="C1" s="2"/>
      <c r="D1" s="2"/>
      <c r="E1" s="2"/>
      <c r="F1" s="2"/>
      <c r="G1" s="2"/>
      <c r="H1" s="222" t="s">
        <v>45</v>
      </c>
      <c r="I1" s="222"/>
      <c r="J1" s="223"/>
    </row>
    <row r="2" spans="1:29" x14ac:dyDescent="0.2">
      <c r="A2" s="51"/>
      <c r="B2" s="51"/>
      <c r="C2" s="51"/>
      <c r="D2" s="5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.75" x14ac:dyDescent="0.25">
      <c r="A3" s="86" t="s">
        <v>0</v>
      </c>
      <c r="B3" s="88"/>
      <c r="C3" s="88"/>
      <c r="D3" s="129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87"/>
      <c r="Q3" s="87"/>
      <c r="R3" s="87"/>
      <c r="S3" s="87"/>
    </row>
    <row r="4" spans="1:29" ht="15" x14ac:dyDescent="0.2">
      <c r="A4" s="51"/>
      <c r="B4" s="51"/>
      <c r="C4" s="51"/>
      <c r="D4" s="130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29" ht="15.75" x14ac:dyDescent="0.25">
      <c r="A5" s="86" t="s">
        <v>1</v>
      </c>
      <c r="B5" s="88"/>
      <c r="C5" s="88"/>
      <c r="D5" s="209"/>
      <c r="E5" s="205"/>
      <c r="F5" s="206"/>
      <c r="G5" s="207"/>
      <c r="H5" s="85"/>
      <c r="I5" s="85"/>
      <c r="J5" s="84"/>
      <c r="K5" s="84"/>
      <c r="L5" s="84"/>
      <c r="M5" s="84"/>
      <c r="N5" s="84"/>
      <c r="O5" s="194" t="s">
        <v>47</v>
      </c>
      <c r="P5" s="195"/>
      <c r="Q5" s="195"/>
      <c r="R5" s="195"/>
      <c r="S5" s="195"/>
      <c r="T5" s="195"/>
      <c r="U5" s="199"/>
    </row>
    <row r="6" spans="1:29" x14ac:dyDescent="0.2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X6" s="3"/>
      <c r="Y6" s="3"/>
      <c r="Z6" s="3"/>
      <c r="AA6" s="3"/>
      <c r="AB6" s="3"/>
      <c r="AC6" s="3"/>
    </row>
    <row r="7" spans="1:29" x14ac:dyDescent="0.2">
      <c r="A7" s="7" t="s">
        <v>2</v>
      </c>
      <c r="B7" s="8" t="s">
        <v>3</v>
      </c>
      <c r="C7" s="9"/>
      <c r="D7" s="10"/>
      <c r="F7" s="10"/>
      <c r="G7" s="10"/>
      <c r="H7" s="9"/>
      <c r="I7" s="11" t="s">
        <v>2</v>
      </c>
      <c r="J7" s="8" t="s">
        <v>4</v>
      </c>
      <c r="K7" s="9"/>
      <c r="L7" s="10"/>
      <c r="N7" s="10"/>
      <c r="O7" s="10"/>
      <c r="P7" s="9"/>
      <c r="Q7" s="11" t="s">
        <v>2</v>
      </c>
      <c r="R7" s="8" t="s">
        <v>5</v>
      </c>
      <c r="S7" s="9"/>
      <c r="T7" s="10"/>
      <c r="V7" s="10"/>
      <c r="W7" s="10"/>
      <c r="X7" s="12"/>
    </row>
    <row r="8" spans="1:29" x14ac:dyDescent="0.2">
      <c r="A8" s="7" t="s">
        <v>6</v>
      </c>
      <c r="B8" s="13" t="s">
        <v>7</v>
      </c>
      <c r="C8" s="54" t="s">
        <v>7</v>
      </c>
      <c r="D8" s="38" t="s">
        <v>8</v>
      </c>
      <c r="E8" s="38" t="s">
        <v>9</v>
      </c>
      <c r="F8" s="38" t="s">
        <v>10</v>
      </c>
      <c r="G8" s="38" t="s">
        <v>11</v>
      </c>
      <c r="H8" s="61" t="s">
        <v>11</v>
      </c>
      <c r="I8" s="7" t="s">
        <v>6</v>
      </c>
      <c r="J8" s="14" t="s">
        <v>7</v>
      </c>
      <c r="K8" s="54" t="s">
        <v>7</v>
      </c>
      <c r="L8" s="67" t="s">
        <v>8</v>
      </c>
      <c r="M8" s="67" t="s">
        <v>9</v>
      </c>
      <c r="N8" s="67" t="s">
        <v>10</v>
      </c>
      <c r="O8" s="67" t="s">
        <v>11</v>
      </c>
      <c r="P8" s="61" t="s">
        <v>11</v>
      </c>
      <c r="Q8" s="7" t="s">
        <v>6</v>
      </c>
      <c r="R8" s="14" t="s">
        <v>7</v>
      </c>
      <c r="S8" s="54" t="s">
        <v>7</v>
      </c>
      <c r="T8" s="67" t="s">
        <v>8</v>
      </c>
      <c r="U8" s="67" t="s">
        <v>9</v>
      </c>
      <c r="V8" s="67" t="s">
        <v>10</v>
      </c>
      <c r="W8" s="67" t="s">
        <v>11</v>
      </c>
      <c r="X8" s="61" t="s">
        <v>11</v>
      </c>
    </row>
    <row r="9" spans="1:29" x14ac:dyDescent="0.2">
      <c r="A9" s="7" t="s">
        <v>12</v>
      </c>
      <c r="B9" s="13" t="s">
        <v>13</v>
      </c>
      <c r="C9" s="59" t="s">
        <v>14</v>
      </c>
      <c r="D9" s="38" t="s">
        <v>15</v>
      </c>
      <c r="E9" s="38" t="s">
        <v>16</v>
      </c>
      <c r="F9" s="38" t="s">
        <v>16</v>
      </c>
      <c r="G9" s="38" t="s">
        <v>17</v>
      </c>
      <c r="H9" s="61" t="s">
        <v>14</v>
      </c>
      <c r="I9" s="7" t="s">
        <v>12</v>
      </c>
      <c r="J9" s="14" t="s">
        <v>13</v>
      </c>
      <c r="K9" s="54" t="s">
        <v>14</v>
      </c>
      <c r="L9" s="67" t="s">
        <v>15</v>
      </c>
      <c r="M9" s="68" t="s">
        <v>16</v>
      </c>
      <c r="N9" s="68" t="s">
        <v>16</v>
      </c>
      <c r="O9" s="69" t="s">
        <v>17</v>
      </c>
      <c r="P9" s="62" t="s">
        <v>14</v>
      </c>
      <c r="Q9" s="7" t="s">
        <v>12</v>
      </c>
      <c r="R9" s="141" t="s">
        <v>13</v>
      </c>
      <c r="S9" s="60" t="s">
        <v>14</v>
      </c>
      <c r="T9" s="68" t="s">
        <v>15</v>
      </c>
      <c r="U9" s="68" t="s">
        <v>16</v>
      </c>
      <c r="V9" s="68" t="s">
        <v>16</v>
      </c>
      <c r="W9" s="78" t="s">
        <v>17</v>
      </c>
      <c r="X9" s="62" t="s">
        <v>14</v>
      </c>
    </row>
    <row r="10" spans="1:29" x14ac:dyDescent="0.2">
      <c r="A10" s="16">
        <v>8</v>
      </c>
      <c r="B10" s="17"/>
      <c r="C10" s="56"/>
      <c r="D10" s="39">
        <v>1.7000000000000001E-2</v>
      </c>
      <c r="E10" s="40">
        <f t="shared" ref="E10:E25" si="0">B10*D10</f>
        <v>0</v>
      </c>
      <c r="F10" s="214">
        <v>300</v>
      </c>
      <c r="G10" s="41">
        <f t="shared" ref="G10:G25" si="1">E10*F10</f>
        <v>0</v>
      </c>
      <c r="H10" s="63">
        <f t="shared" ref="H10:H25" si="2">SUM(C10*D10*F10)</f>
        <v>0</v>
      </c>
      <c r="I10" s="16">
        <v>8</v>
      </c>
      <c r="J10" s="17"/>
      <c r="K10" s="55"/>
      <c r="L10" s="70">
        <v>1.7000000000000001E-2</v>
      </c>
      <c r="M10" s="71">
        <f t="shared" ref="M10:M25" si="3">J10*L10</f>
        <v>0</v>
      </c>
      <c r="N10" s="217">
        <v>300</v>
      </c>
      <c r="O10" s="137">
        <f t="shared" ref="O10:O25" si="4">M10*N10</f>
        <v>0</v>
      </c>
      <c r="P10" s="63">
        <f t="shared" ref="P10:P25" si="5">SUM(K10*L10*N10)</f>
        <v>0</v>
      </c>
      <c r="Q10" s="16">
        <v>8</v>
      </c>
      <c r="R10" s="17"/>
      <c r="S10" s="55"/>
      <c r="T10" s="70">
        <v>1.6E-2</v>
      </c>
      <c r="U10" s="71">
        <f t="shared" ref="U10:U25" si="6">R10*T10</f>
        <v>0</v>
      </c>
      <c r="V10" s="217">
        <v>320</v>
      </c>
      <c r="W10" s="79">
        <f t="shared" ref="W10:W25" si="7">SUM(R10*T10*V10)</f>
        <v>0</v>
      </c>
      <c r="X10" s="63">
        <f t="shared" ref="X10:X25" si="8">SUM(S10*T10*V10)</f>
        <v>0</v>
      </c>
    </row>
    <row r="11" spans="1:29" x14ac:dyDescent="0.2">
      <c r="A11" s="18">
        <v>10</v>
      </c>
      <c r="B11" s="17"/>
      <c r="C11" s="56"/>
      <c r="D11" s="43">
        <v>3.7999999999999999E-2</v>
      </c>
      <c r="E11" s="44">
        <f t="shared" si="0"/>
        <v>0</v>
      </c>
      <c r="F11" s="214">
        <v>300</v>
      </c>
      <c r="G11" s="45">
        <f t="shared" si="1"/>
        <v>0</v>
      </c>
      <c r="H11" s="64">
        <f t="shared" si="2"/>
        <v>0</v>
      </c>
      <c r="I11" s="18">
        <v>10</v>
      </c>
      <c r="J11" s="17"/>
      <c r="K11" s="55"/>
      <c r="L11" s="72">
        <v>3.5999999999999997E-2</v>
      </c>
      <c r="M11" s="73">
        <f t="shared" si="3"/>
        <v>0</v>
      </c>
      <c r="N11" s="217">
        <v>300</v>
      </c>
      <c r="O11" s="138">
        <f t="shared" si="4"/>
        <v>0</v>
      </c>
      <c r="P11" s="64">
        <f t="shared" si="5"/>
        <v>0</v>
      </c>
      <c r="Q11" s="18">
        <v>10</v>
      </c>
      <c r="R11" s="19"/>
      <c r="S11" s="56"/>
      <c r="T11" s="72">
        <v>0.04</v>
      </c>
      <c r="U11" s="73">
        <f t="shared" si="6"/>
        <v>0</v>
      </c>
      <c r="V11" s="217">
        <v>320</v>
      </c>
      <c r="W11" s="80">
        <f t="shared" si="7"/>
        <v>0</v>
      </c>
      <c r="X11" s="64">
        <f t="shared" si="8"/>
        <v>0</v>
      </c>
      <c r="AC11" s="5"/>
    </row>
    <row r="12" spans="1:29" x14ac:dyDescent="0.2">
      <c r="A12" s="18">
        <v>12</v>
      </c>
      <c r="B12" s="17"/>
      <c r="C12" s="56"/>
      <c r="D12" s="43">
        <v>6.4000000000000001E-2</v>
      </c>
      <c r="E12" s="44">
        <f t="shared" si="0"/>
        <v>0</v>
      </c>
      <c r="F12" s="214">
        <v>300</v>
      </c>
      <c r="G12" s="45">
        <f t="shared" si="1"/>
        <v>0</v>
      </c>
      <c r="H12" s="64">
        <f t="shared" si="2"/>
        <v>0</v>
      </c>
      <c r="I12" s="18">
        <v>12</v>
      </c>
      <c r="J12" s="17"/>
      <c r="K12" s="55"/>
      <c r="L12" s="72">
        <v>6.4000000000000001E-2</v>
      </c>
      <c r="M12" s="73">
        <f t="shared" si="3"/>
        <v>0</v>
      </c>
      <c r="N12" s="217">
        <v>300</v>
      </c>
      <c r="O12" s="138">
        <f t="shared" si="4"/>
        <v>0</v>
      </c>
      <c r="P12" s="64">
        <f t="shared" si="5"/>
        <v>0</v>
      </c>
      <c r="Q12" s="18">
        <v>12</v>
      </c>
      <c r="R12" s="19"/>
      <c r="S12" s="56"/>
      <c r="T12" s="72">
        <v>6.5000000000000002E-2</v>
      </c>
      <c r="U12" s="73">
        <f t="shared" si="6"/>
        <v>0</v>
      </c>
      <c r="V12" s="217">
        <v>320</v>
      </c>
      <c r="W12" s="80">
        <f t="shared" si="7"/>
        <v>0</v>
      </c>
      <c r="X12" s="64">
        <f t="shared" si="8"/>
        <v>0</v>
      </c>
      <c r="AC12" s="5"/>
    </row>
    <row r="13" spans="1:29" x14ac:dyDescent="0.2">
      <c r="A13" s="18">
        <v>14</v>
      </c>
      <c r="B13" s="17"/>
      <c r="C13" s="56"/>
      <c r="D13" s="43">
        <v>9.2999999999999999E-2</v>
      </c>
      <c r="E13" s="44">
        <f t="shared" si="0"/>
        <v>0</v>
      </c>
      <c r="F13" s="214">
        <v>300</v>
      </c>
      <c r="G13" s="45">
        <f t="shared" si="1"/>
        <v>0</v>
      </c>
      <c r="H13" s="64">
        <f t="shared" si="2"/>
        <v>0</v>
      </c>
      <c r="I13" s="18">
        <v>14</v>
      </c>
      <c r="J13" s="17"/>
      <c r="K13" s="55"/>
      <c r="L13" s="72">
        <v>9.8000000000000004E-2</v>
      </c>
      <c r="M13" s="73">
        <f t="shared" si="3"/>
        <v>0</v>
      </c>
      <c r="N13" s="217">
        <v>300</v>
      </c>
      <c r="O13" s="138">
        <f t="shared" si="4"/>
        <v>0</v>
      </c>
      <c r="P13" s="64">
        <f t="shared" si="5"/>
        <v>0</v>
      </c>
      <c r="Q13" s="18">
        <v>14</v>
      </c>
      <c r="R13" s="19"/>
      <c r="S13" s="56"/>
      <c r="T13" s="72">
        <v>9.5000000000000001E-2</v>
      </c>
      <c r="U13" s="73">
        <f t="shared" si="6"/>
        <v>0</v>
      </c>
      <c r="V13" s="217">
        <v>320</v>
      </c>
      <c r="W13" s="80">
        <f t="shared" si="7"/>
        <v>0</v>
      </c>
      <c r="X13" s="64">
        <f t="shared" si="8"/>
        <v>0</v>
      </c>
    </row>
    <row r="14" spans="1:29" x14ac:dyDescent="0.2">
      <c r="A14" s="18">
        <v>16</v>
      </c>
      <c r="B14" s="17"/>
      <c r="C14" s="56"/>
      <c r="D14" s="43">
        <v>0.13</v>
      </c>
      <c r="E14" s="44">
        <f t="shared" si="0"/>
        <v>0</v>
      </c>
      <c r="F14" s="215">
        <v>300</v>
      </c>
      <c r="G14" s="45">
        <f t="shared" si="1"/>
        <v>0</v>
      </c>
      <c r="H14" s="64">
        <f t="shared" si="2"/>
        <v>0</v>
      </c>
      <c r="I14" s="18">
        <v>16</v>
      </c>
      <c r="J14" s="17"/>
      <c r="K14" s="55"/>
      <c r="L14" s="72">
        <v>0.14099999999999999</v>
      </c>
      <c r="M14" s="73">
        <f t="shared" si="3"/>
        <v>0</v>
      </c>
      <c r="N14" s="218">
        <v>302</v>
      </c>
      <c r="O14" s="138">
        <f t="shared" si="4"/>
        <v>0</v>
      </c>
      <c r="P14" s="64">
        <f t="shared" si="5"/>
        <v>0</v>
      </c>
      <c r="Q14" s="18">
        <v>16</v>
      </c>
      <c r="R14" s="19"/>
      <c r="S14" s="56"/>
      <c r="T14" s="72">
        <v>0.13</v>
      </c>
      <c r="U14" s="73">
        <f t="shared" si="6"/>
        <v>0</v>
      </c>
      <c r="V14" s="217">
        <v>320</v>
      </c>
      <c r="W14" s="80">
        <f t="shared" si="7"/>
        <v>0</v>
      </c>
      <c r="X14" s="64">
        <f t="shared" si="8"/>
        <v>0</v>
      </c>
    </row>
    <row r="15" spans="1:29" x14ac:dyDescent="0.2">
      <c r="A15" s="18">
        <v>18</v>
      </c>
      <c r="B15" s="17"/>
      <c r="C15" s="56"/>
      <c r="D15" s="43">
        <v>0.17499999999999999</v>
      </c>
      <c r="E15" s="44">
        <f t="shared" si="0"/>
        <v>0</v>
      </c>
      <c r="F15" s="215">
        <v>329</v>
      </c>
      <c r="G15" s="45">
        <f t="shared" si="1"/>
        <v>0</v>
      </c>
      <c r="H15" s="64">
        <f t="shared" si="2"/>
        <v>0</v>
      </c>
      <c r="I15" s="18">
        <v>18</v>
      </c>
      <c r="J15" s="17"/>
      <c r="K15" s="55"/>
      <c r="L15" s="72">
        <v>0.19400000000000001</v>
      </c>
      <c r="M15" s="73">
        <f t="shared" si="3"/>
        <v>0</v>
      </c>
      <c r="N15" s="218">
        <v>337</v>
      </c>
      <c r="O15" s="138">
        <f t="shared" si="4"/>
        <v>0</v>
      </c>
      <c r="P15" s="64">
        <f t="shared" si="5"/>
        <v>0</v>
      </c>
      <c r="Q15" s="18">
        <v>18</v>
      </c>
      <c r="R15" s="19"/>
      <c r="S15" s="56"/>
      <c r="T15" s="72">
        <v>0.17</v>
      </c>
      <c r="U15" s="73">
        <f t="shared" si="6"/>
        <v>0</v>
      </c>
      <c r="V15" s="217">
        <v>320</v>
      </c>
      <c r="W15" s="80">
        <f t="shared" si="7"/>
        <v>0</v>
      </c>
      <c r="X15" s="64">
        <f t="shared" si="8"/>
        <v>0</v>
      </c>
      <c r="AC15" s="5"/>
    </row>
    <row r="16" spans="1:29" x14ac:dyDescent="0.2">
      <c r="A16" s="18">
        <v>20</v>
      </c>
      <c r="B16" s="17"/>
      <c r="C16" s="56"/>
      <c r="D16" s="43">
        <v>0.223</v>
      </c>
      <c r="E16" s="44">
        <f t="shared" si="0"/>
        <v>0</v>
      </c>
      <c r="F16" s="215">
        <v>363</v>
      </c>
      <c r="G16" s="45">
        <f t="shared" si="1"/>
        <v>0</v>
      </c>
      <c r="H16" s="64">
        <f t="shared" si="2"/>
        <v>0</v>
      </c>
      <c r="I16" s="18">
        <v>20</v>
      </c>
      <c r="J16" s="17"/>
      <c r="K16" s="56"/>
      <c r="L16" s="72">
        <v>0.252</v>
      </c>
      <c r="M16" s="73">
        <f t="shared" si="3"/>
        <v>0</v>
      </c>
      <c r="N16" s="218">
        <v>375</v>
      </c>
      <c r="O16" s="138">
        <f t="shared" si="4"/>
        <v>0</v>
      </c>
      <c r="P16" s="64">
        <f t="shared" si="5"/>
        <v>0</v>
      </c>
      <c r="Q16" s="18">
        <v>20</v>
      </c>
      <c r="R16" s="19"/>
      <c r="S16" s="56"/>
      <c r="T16" s="72">
        <v>0.215</v>
      </c>
      <c r="U16" s="73">
        <f t="shared" si="6"/>
        <v>0</v>
      </c>
      <c r="V16" s="217">
        <v>320</v>
      </c>
      <c r="W16" s="80">
        <f t="shared" si="7"/>
        <v>0</v>
      </c>
      <c r="X16" s="64">
        <f t="shared" si="8"/>
        <v>0</v>
      </c>
      <c r="AC16" s="5"/>
    </row>
    <row r="17" spans="1:29" x14ac:dyDescent="0.2">
      <c r="A17" s="18">
        <v>22</v>
      </c>
      <c r="B17" s="17"/>
      <c r="C17" s="56"/>
      <c r="D17" s="43">
        <v>0.28399999999999997</v>
      </c>
      <c r="E17" s="44">
        <f t="shared" si="0"/>
        <v>0</v>
      </c>
      <c r="F17" s="215">
        <v>394</v>
      </c>
      <c r="G17" s="45">
        <f t="shared" si="1"/>
        <v>0</v>
      </c>
      <c r="H17" s="64">
        <f t="shared" si="2"/>
        <v>0</v>
      </c>
      <c r="I17" s="18">
        <v>22</v>
      </c>
      <c r="J17" s="17"/>
      <c r="K17" s="56"/>
      <c r="L17" s="72">
        <v>0.32</v>
      </c>
      <c r="M17" s="73">
        <f t="shared" si="3"/>
        <v>0</v>
      </c>
      <c r="N17" s="218">
        <v>399</v>
      </c>
      <c r="O17" s="138">
        <f t="shared" si="4"/>
        <v>0</v>
      </c>
      <c r="P17" s="64">
        <f t="shared" si="5"/>
        <v>0</v>
      </c>
      <c r="Q17" s="18">
        <v>22</v>
      </c>
      <c r="R17" s="19"/>
      <c r="S17" s="56"/>
      <c r="T17" s="72">
        <v>0.27</v>
      </c>
      <c r="U17" s="73">
        <f t="shared" si="6"/>
        <v>0</v>
      </c>
      <c r="V17" s="217">
        <v>320</v>
      </c>
      <c r="W17" s="80">
        <f t="shared" si="7"/>
        <v>0</v>
      </c>
      <c r="X17" s="64">
        <f t="shared" si="8"/>
        <v>0</v>
      </c>
    </row>
    <row r="18" spans="1:29" x14ac:dyDescent="0.2">
      <c r="A18" s="18">
        <v>24</v>
      </c>
      <c r="B18" s="17"/>
      <c r="C18" s="56"/>
      <c r="D18" s="43">
        <v>0.35299999999999998</v>
      </c>
      <c r="E18" s="44">
        <f t="shared" si="0"/>
        <v>0</v>
      </c>
      <c r="F18" s="215">
        <v>419</v>
      </c>
      <c r="G18" s="45">
        <f t="shared" si="1"/>
        <v>0</v>
      </c>
      <c r="H18" s="64">
        <f t="shared" si="2"/>
        <v>0</v>
      </c>
      <c r="I18" s="18">
        <v>24</v>
      </c>
      <c r="J18" s="17"/>
      <c r="K18" s="56"/>
      <c r="L18" s="72">
        <v>0.39</v>
      </c>
      <c r="M18" s="73">
        <f t="shared" si="3"/>
        <v>0</v>
      </c>
      <c r="N18" s="218">
        <v>422</v>
      </c>
      <c r="O18" s="138">
        <f t="shared" si="4"/>
        <v>0</v>
      </c>
      <c r="P18" s="64">
        <f t="shared" si="5"/>
        <v>0</v>
      </c>
      <c r="Q18" s="18">
        <v>24</v>
      </c>
      <c r="R18" s="19"/>
      <c r="S18" s="56"/>
      <c r="T18" s="72">
        <v>0.33</v>
      </c>
      <c r="U18" s="73">
        <f t="shared" si="6"/>
        <v>0</v>
      </c>
      <c r="V18" s="217">
        <v>320</v>
      </c>
      <c r="W18" s="80">
        <f t="shared" si="7"/>
        <v>0</v>
      </c>
      <c r="X18" s="64">
        <f t="shared" si="8"/>
        <v>0</v>
      </c>
      <c r="AC18" s="5"/>
    </row>
    <row r="19" spans="1:29" x14ac:dyDescent="0.2">
      <c r="A19" s="18">
        <v>26</v>
      </c>
      <c r="B19" s="17"/>
      <c r="C19" s="56"/>
      <c r="D19" s="43">
        <v>0.42499999999999999</v>
      </c>
      <c r="E19" s="44">
        <f t="shared" si="0"/>
        <v>0</v>
      </c>
      <c r="F19" s="215">
        <v>441</v>
      </c>
      <c r="G19" s="45">
        <f t="shared" si="1"/>
        <v>0</v>
      </c>
      <c r="H19" s="64">
        <f t="shared" si="2"/>
        <v>0</v>
      </c>
      <c r="I19" s="18">
        <v>26</v>
      </c>
      <c r="J19" s="17"/>
      <c r="K19" s="56"/>
      <c r="L19" s="72">
        <v>0.47199999999999998</v>
      </c>
      <c r="M19" s="73">
        <f t="shared" si="3"/>
        <v>0</v>
      </c>
      <c r="N19" s="218">
        <v>442</v>
      </c>
      <c r="O19" s="138">
        <f t="shared" si="4"/>
        <v>0</v>
      </c>
      <c r="P19" s="64">
        <f t="shared" si="5"/>
        <v>0</v>
      </c>
      <c r="Q19" s="18">
        <v>26</v>
      </c>
      <c r="R19" s="19"/>
      <c r="S19" s="56"/>
      <c r="T19" s="72">
        <v>0.39</v>
      </c>
      <c r="U19" s="73">
        <f t="shared" si="6"/>
        <v>0</v>
      </c>
      <c r="V19" s="217">
        <v>320</v>
      </c>
      <c r="W19" s="80">
        <f t="shared" si="7"/>
        <v>0</v>
      </c>
      <c r="X19" s="64">
        <f t="shared" si="8"/>
        <v>0</v>
      </c>
    </row>
    <row r="20" spans="1:29" x14ac:dyDescent="0.2">
      <c r="A20" s="18">
        <v>28</v>
      </c>
      <c r="B20" s="17"/>
      <c r="C20" s="56"/>
      <c r="D20" s="43">
        <v>0.505</v>
      </c>
      <c r="E20" s="44">
        <f t="shared" si="0"/>
        <v>0</v>
      </c>
      <c r="F20" s="215">
        <v>461</v>
      </c>
      <c r="G20" s="45">
        <f t="shared" si="1"/>
        <v>0</v>
      </c>
      <c r="H20" s="64">
        <f t="shared" si="2"/>
        <v>0</v>
      </c>
      <c r="I20" s="18">
        <v>28</v>
      </c>
      <c r="J20" s="17"/>
      <c r="K20" s="56"/>
      <c r="L20" s="72">
        <v>0.55900000000000005</v>
      </c>
      <c r="M20" s="73">
        <f t="shared" si="3"/>
        <v>0</v>
      </c>
      <c r="N20" s="218">
        <v>458</v>
      </c>
      <c r="O20" s="138">
        <f t="shared" si="4"/>
        <v>0</v>
      </c>
      <c r="P20" s="64">
        <f t="shared" si="5"/>
        <v>0</v>
      </c>
      <c r="Q20" s="18">
        <v>28</v>
      </c>
      <c r="R20" s="19"/>
      <c r="S20" s="56"/>
      <c r="T20" s="72">
        <v>0.46</v>
      </c>
      <c r="U20" s="73">
        <f t="shared" si="6"/>
        <v>0</v>
      </c>
      <c r="V20" s="217">
        <v>320</v>
      </c>
      <c r="W20" s="80">
        <f t="shared" si="7"/>
        <v>0</v>
      </c>
      <c r="X20" s="64">
        <f t="shared" si="8"/>
        <v>0</v>
      </c>
    </row>
    <row r="21" spans="1:29" x14ac:dyDescent="0.2">
      <c r="A21" s="18">
        <v>30</v>
      </c>
      <c r="B21" s="17"/>
      <c r="C21" s="56"/>
      <c r="D21" s="43">
        <v>0.59299999999999997</v>
      </c>
      <c r="E21" s="44">
        <f t="shared" si="0"/>
        <v>0</v>
      </c>
      <c r="F21" s="215">
        <v>476</v>
      </c>
      <c r="G21" s="45">
        <f t="shared" si="1"/>
        <v>0</v>
      </c>
      <c r="H21" s="64">
        <f t="shared" si="2"/>
        <v>0</v>
      </c>
      <c r="I21" s="18">
        <v>30</v>
      </c>
      <c r="J21" s="17"/>
      <c r="K21" s="56"/>
      <c r="L21" s="72">
        <v>0.65300000000000002</v>
      </c>
      <c r="M21" s="73">
        <f t="shared" si="3"/>
        <v>0</v>
      </c>
      <c r="N21" s="218">
        <v>469</v>
      </c>
      <c r="O21" s="138">
        <f t="shared" si="4"/>
        <v>0</v>
      </c>
      <c r="P21" s="64">
        <f t="shared" si="5"/>
        <v>0</v>
      </c>
      <c r="Q21" s="18">
        <v>30</v>
      </c>
      <c r="R21" s="19"/>
      <c r="S21" s="56"/>
      <c r="T21" s="72">
        <v>0.52500000000000002</v>
      </c>
      <c r="U21" s="73">
        <f t="shared" si="6"/>
        <v>0</v>
      </c>
      <c r="V21" s="217">
        <v>320</v>
      </c>
      <c r="W21" s="80">
        <f t="shared" si="7"/>
        <v>0</v>
      </c>
      <c r="X21" s="64">
        <f t="shared" si="8"/>
        <v>0</v>
      </c>
      <c r="AC21" s="5"/>
    </row>
    <row r="22" spans="1:29" x14ac:dyDescent="0.2">
      <c r="A22" s="18">
        <v>32</v>
      </c>
      <c r="B22" s="17"/>
      <c r="C22" s="56"/>
      <c r="D22" s="43">
        <v>0.68600000000000005</v>
      </c>
      <c r="E22" s="44">
        <f t="shared" si="0"/>
        <v>0</v>
      </c>
      <c r="F22" s="215">
        <v>484</v>
      </c>
      <c r="G22" s="45">
        <f t="shared" si="1"/>
        <v>0</v>
      </c>
      <c r="H22" s="64">
        <f t="shared" si="2"/>
        <v>0</v>
      </c>
      <c r="I22" s="18">
        <v>32</v>
      </c>
      <c r="J22" s="17"/>
      <c r="K22" s="56"/>
      <c r="L22" s="72">
        <v>0.752</v>
      </c>
      <c r="M22" s="73">
        <f t="shared" si="3"/>
        <v>0</v>
      </c>
      <c r="N22" s="218">
        <v>482</v>
      </c>
      <c r="O22" s="138">
        <f t="shared" si="4"/>
        <v>0</v>
      </c>
      <c r="P22" s="64">
        <f t="shared" si="5"/>
        <v>0</v>
      </c>
      <c r="Q22" s="18">
        <v>32</v>
      </c>
      <c r="R22" s="19"/>
      <c r="S22" s="56"/>
      <c r="T22" s="72">
        <v>0.6</v>
      </c>
      <c r="U22" s="73">
        <f t="shared" si="6"/>
        <v>0</v>
      </c>
      <c r="V22" s="217">
        <v>320</v>
      </c>
      <c r="W22" s="80">
        <f t="shared" si="7"/>
        <v>0</v>
      </c>
      <c r="X22" s="64">
        <f t="shared" si="8"/>
        <v>0</v>
      </c>
      <c r="AC22" s="5"/>
    </row>
    <row r="23" spans="1:29" x14ac:dyDescent="0.2">
      <c r="A23" s="18">
        <v>34</v>
      </c>
      <c r="B23" s="17"/>
      <c r="C23" s="56"/>
      <c r="D23" s="43">
        <v>0.79300000000000004</v>
      </c>
      <c r="E23" s="44">
        <f t="shared" si="0"/>
        <v>0</v>
      </c>
      <c r="F23" s="215">
        <v>488</v>
      </c>
      <c r="G23" s="45">
        <f t="shared" si="1"/>
        <v>0</v>
      </c>
      <c r="H23" s="64">
        <f t="shared" si="2"/>
        <v>0</v>
      </c>
      <c r="I23" s="18">
        <v>34</v>
      </c>
      <c r="J23" s="17"/>
      <c r="K23" s="56"/>
      <c r="L23" s="72">
        <v>0.85599999999999998</v>
      </c>
      <c r="M23" s="73">
        <f t="shared" si="3"/>
        <v>0</v>
      </c>
      <c r="N23" s="218">
        <v>487</v>
      </c>
      <c r="O23" s="138">
        <f t="shared" si="4"/>
        <v>0</v>
      </c>
      <c r="P23" s="64">
        <f t="shared" si="5"/>
        <v>0</v>
      </c>
      <c r="Q23" s="18">
        <v>34</v>
      </c>
      <c r="R23" s="19"/>
      <c r="S23" s="56"/>
      <c r="T23" s="72">
        <v>0.67500000000000004</v>
      </c>
      <c r="U23" s="73">
        <f t="shared" si="6"/>
        <v>0</v>
      </c>
      <c r="V23" s="217">
        <v>320</v>
      </c>
      <c r="W23" s="80">
        <f t="shared" si="7"/>
        <v>0</v>
      </c>
      <c r="X23" s="64">
        <f t="shared" si="8"/>
        <v>0</v>
      </c>
      <c r="AC23" s="5"/>
    </row>
    <row r="24" spans="1:29" x14ac:dyDescent="0.2">
      <c r="A24" s="18">
        <v>36</v>
      </c>
      <c r="B24" s="17"/>
      <c r="C24" s="56"/>
      <c r="D24" s="43">
        <v>0.90200000000000002</v>
      </c>
      <c r="E24" s="44">
        <f t="shared" si="0"/>
        <v>0</v>
      </c>
      <c r="F24" s="215">
        <v>489</v>
      </c>
      <c r="G24" s="45">
        <f t="shared" si="1"/>
        <v>0</v>
      </c>
      <c r="H24" s="64">
        <f t="shared" si="2"/>
        <v>0</v>
      </c>
      <c r="I24" s="18">
        <v>36</v>
      </c>
      <c r="J24" s="19"/>
      <c r="K24" s="56"/>
      <c r="L24" s="72">
        <v>0.97399999999999998</v>
      </c>
      <c r="M24" s="73">
        <f t="shared" si="3"/>
        <v>0</v>
      </c>
      <c r="N24" s="218">
        <v>488</v>
      </c>
      <c r="O24" s="138">
        <f t="shared" si="4"/>
        <v>0</v>
      </c>
      <c r="P24" s="64">
        <f t="shared" si="5"/>
        <v>0</v>
      </c>
      <c r="Q24" s="18">
        <v>36</v>
      </c>
      <c r="R24" s="19"/>
      <c r="S24" s="56"/>
      <c r="T24" s="72">
        <v>0.755</v>
      </c>
      <c r="U24" s="73">
        <f t="shared" si="6"/>
        <v>0</v>
      </c>
      <c r="V24" s="217">
        <v>320</v>
      </c>
      <c r="W24" s="80">
        <f t="shared" si="7"/>
        <v>0</v>
      </c>
      <c r="X24" s="64">
        <f t="shared" si="8"/>
        <v>0</v>
      </c>
      <c r="AC24" s="5"/>
    </row>
    <row r="25" spans="1:29" x14ac:dyDescent="0.2">
      <c r="A25" s="18">
        <v>38</v>
      </c>
      <c r="B25" s="17"/>
      <c r="C25" s="56"/>
      <c r="D25" s="43">
        <v>1.0009999999999999</v>
      </c>
      <c r="E25" s="44">
        <f t="shared" si="0"/>
        <v>0</v>
      </c>
      <c r="F25" s="215">
        <v>490</v>
      </c>
      <c r="G25" s="45">
        <f t="shared" si="1"/>
        <v>0</v>
      </c>
      <c r="H25" s="64">
        <f t="shared" si="2"/>
        <v>0</v>
      </c>
      <c r="I25" s="18">
        <v>38</v>
      </c>
      <c r="J25" s="19"/>
      <c r="K25" s="56"/>
      <c r="L25" s="72">
        <v>1.008</v>
      </c>
      <c r="M25" s="73">
        <f t="shared" si="3"/>
        <v>0</v>
      </c>
      <c r="N25" s="218">
        <v>488</v>
      </c>
      <c r="O25" s="138">
        <f t="shared" si="4"/>
        <v>0</v>
      </c>
      <c r="P25" s="64">
        <f t="shared" si="5"/>
        <v>0</v>
      </c>
      <c r="Q25" s="18">
        <v>38</v>
      </c>
      <c r="R25" s="19"/>
      <c r="S25" s="56"/>
      <c r="T25" s="72">
        <v>0.84</v>
      </c>
      <c r="U25" s="73">
        <f t="shared" si="6"/>
        <v>0</v>
      </c>
      <c r="V25" s="217">
        <v>320</v>
      </c>
      <c r="W25" s="80">
        <f t="shared" si="7"/>
        <v>0</v>
      </c>
      <c r="X25" s="64">
        <f t="shared" si="8"/>
        <v>0</v>
      </c>
      <c r="AC25" s="5"/>
    </row>
    <row r="26" spans="1:29" x14ac:dyDescent="0.2">
      <c r="A26" s="18">
        <v>40</v>
      </c>
      <c r="B26" s="17"/>
      <c r="C26" s="56"/>
      <c r="D26" s="43">
        <v>1.133</v>
      </c>
      <c r="E26" s="44">
        <f>B26*D26</f>
        <v>0</v>
      </c>
      <c r="F26" s="215">
        <v>491</v>
      </c>
      <c r="G26" s="45">
        <f>E26*F26</f>
        <v>0</v>
      </c>
      <c r="H26" s="64">
        <f>SUM(C26*D26*F26)</f>
        <v>0</v>
      </c>
      <c r="I26" s="18">
        <v>40</v>
      </c>
      <c r="J26" s="19"/>
      <c r="K26" s="56"/>
      <c r="L26" s="72">
        <v>1.208</v>
      </c>
      <c r="M26" s="73">
        <f>J26*L26</f>
        <v>0</v>
      </c>
      <c r="N26" s="218">
        <v>489</v>
      </c>
      <c r="O26" s="138">
        <f>M26*N26</f>
        <v>0</v>
      </c>
      <c r="P26" s="64">
        <f>SUM(K26*L26*N26)</f>
        <v>0</v>
      </c>
      <c r="Q26" s="18">
        <v>40</v>
      </c>
      <c r="R26" s="19"/>
      <c r="S26" s="56"/>
      <c r="T26" s="72">
        <v>0.92500000000000004</v>
      </c>
      <c r="U26" s="73">
        <f>R26*T26</f>
        <v>0</v>
      </c>
      <c r="V26" s="217">
        <v>320</v>
      </c>
      <c r="W26" s="80">
        <f>SUM(R26*T26*V26)</f>
        <v>0</v>
      </c>
      <c r="X26" s="64">
        <f>SUM(S26*T26*V26)</f>
        <v>0</v>
      </c>
      <c r="AC26" s="5"/>
    </row>
    <row r="27" spans="1:29" x14ac:dyDescent="0.2">
      <c r="A27" s="18">
        <v>42</v>
      </c>
      <c r="B27" s="17"/>
      <c r="C27" s="56"/>
      <c r="D27" s="43">
        <v>1.2410000000000001</v>
      </c>
      <c r="E27" s="44">
        <f>B27*D27</f>
        <v>0</v>
      </c>
      <c r="F27" s="215">
        <v>492</v>
      </c>
      <c r="G27" s="45">
        <f>E27*F27</f>
        <v>0</v>
      </c>
      <c r="H27" s="64">
        <f>SUM(C27*D27*F27)</f>
        <v>0</v>
      </c>
      <c r="I27" s="18">
        <v>42</v>
      </c>
      <c r="J27" s="19"/>
      <c r="K27" s="56"/>
      <c r="L27" s="72">
        <v>1.3380000000000001</v>
      </c>
      <c r="M27" s="73">
        <f>J27*L27</f>
        <v>0</v>
      </c>
      <c r="N27" s="218">
        <v>489</v>
      </c>
      <c r="O27" s="138">
        <f>M27*N27</f>
        <v>0</v>
      </c>
      <c r="P27" s="64">
        <f>SUM(K27*L27*N27)</f>
        <v>0</v>
      </c>
      <c r="Q27" s="18">
        <v>42</v>
      </c>
      <c r="R27" s="19"/>
      <c r="S27" s="56"/>
      <c r="T27" s="72">
        <v>1.01</v>
      </c>
      <c r="U27" s="73">
        <f>R27*T27</f>
        <v>0</v>
      </c>
      <c r="V27" s="217">
        <v>320</v>
      </c>
      <c r="W27" s="80">
        <f>SUM(R27*T27*V27)</f>
        <v>0</v>
      </c>
      <c r="X27" s="64">
        <f>SUM(S27*T27*V27)</f>
        <v>0</v>
      </c>
      <c r="AC27" s="5"/>
    </row>
    <row r="28" spans="1:29" x14ac:dyDescent="0.2">
      <c r="A28" s="18">
        <v>44</v>
      </c>
      <c r="B28" s="19"/>
      <c r="C28" s="56"/>
      <c r="D28" s="43">
        <v>1.381</v>
      </c>
      <c r="E28" s="44">
        <f>B28*D28</f>
        <v>0</v>
      </c>
      <c r="F28" s="215">
        <v>492</v>
      </c>
      <c r="G28" s="45">
        <f>E28*F28</f>
        <v>0</v>
      </c>
      <c r="H28" s="64">
        <f>SUM(C28*D28*F28)</f>
        <v>0</v>
      </c>
      <c r="I28" s="18">
        <v>44</v>
      </c>
      <c r="J28" s="19"/>
      <c r="K28" s="56"/>
      <c r="L28" s="72">
        <v>1.458</v>
      </c>
      <c r="M28" s="73">
        <f>J28*L28</f>
        <v>0</v>
      </c>
      <c r="N28" s="218">
        <v>489</v>
      </c>
      <c r="O28" s="138">
        <f>M28*N28</f>
        <v>0</v>
      </c>
      <c r="P28" s="64">
        <f>SUM(K28*L28*N28)</f>
        <v>0</v>
      </c>
      <c r="Q28" s="18">
        <v>44</v>
      </c>
      <c r="R28" s="19"/>
      <c r="S28" s="56"/>
      <c r="T28" s="72">
        <v>1.1100000000000001</v>
      </c>
      <c r="U28" s="73">
        <f>R28*T28</f>
        <v>0</v>
      </c>
      <c r="V28" s="217">
        <v>320</v>
      </c>
      <c r="W28" s="80">
        <f>SUM(R28*T28*V28)</f>
        <v>0</v>
      </c>
      <c r="X28" s="64">
        <f>SUM(S28*T28*V28)</f>
        <v>0</v>
      </c>
      <c r="AC28" s="5"/>
    </row>
    <row r="29" spans="1:29" ht="13.5" thickBot="1" x14ac:dyDescent="0.25">
      <c r="A29" s="20">
        <v>46</v>
      </c>
      <c r="B29" s="21"/>
      <c r="C29" s="57"/>
      <c r="D29" s="47">
        <v>1.4910000000000001</v>
      </c>
      <c r="E29" s="48">
        <f>B29*D29</f>
        <v>0</v>
      </c>
      <c r="F29" s="216">
        <v>326</v>
      </c>
      <c r="G29" s="49">
        <f>E29*F29</f>
        <v>0</v>
      </c>
      <c r="H29" s="65">
        <f>SUM(C29*D29*F29)</f>
        <v>0</v>
      </c>
      <c r="I29" s="22">
        <v>46</v>
      </c>
      <c r="J29" s="21"/>
      <c r="K29" s="57"/>
      <c r="L29" s="74">
        <v>1.5780000000000001</v>
      </c>
      <c r="M29" s="75">
        <f>J29*L29</f>
        <v>0</v>
      </c>
      <c r="N29" s="219">
        <v>311</v>
      </c>
      <c r="O29" s="139">
        <f>M29*N29</f>
        <v>0</v>
      </c>
      <c r="P29" s="65">
        <f>SUM(K29*L29*N29)</f>
        <v>0</v>
      </c>
      <c r="Q29" s="22">
        <v>46</v>
      </c>
      <c r="R29" s="21"/>
      <c r="S29" s="57"/>
      <c r="T29" s="74">
        <v>1.2</v>
      </c>
      <c r="U29" s="75">
        <f>R29*T29</f>
        <v>0</v>
      </c>
      <c r="V29" s="217">
        <v>320</v>
      </c>
      <c r="W29" s="81">
        <f>SUM(R29*T29*V29)</f>
        <v>0</v>
      </c>
      <c r="X29" s="65">
        <f>SUM(S29*T29*V29)</f>
        <v>0</v>
      </c>
    </row>
    <row r="30" spans="1:29" x14ac:dyDescent="0.2">
      <c r="A30" s="10"/>
      <c r="B30" s="23">
        <f>SUM(B10:B29)</f>
        <v>0</v>
      </c>
      <c r="C30" s="58">
        <f>SUM(C10:C29)</f>
        <v>0</v>
      </c>
      <c r="D30" s="51"/>
      <c r="E30" s="52">
        <f>SUM(E10:E29)</f>
        <v>0</v>
      </c>
      <c r="F30" s="51"/>
      <c r="G30" s="53">
        <f>SUM(G10:G29)</f>
        <v>0</v>
      </c>
      <c r="H30" s="66">
        <f>SUM(H10:H29)</f>
        <v>0</v>
      </c>
      <c r="I30" s="24"/>
      <c r="J30" s="25">
        <f>SUM(J10:J29)</f>
        <v>0</v>
      </c>
      <c r="K30" s="59">
        <f>SUM(K10:K29)</f>
        <v>0</v>
      </c>
      <c r="L30" s="76"/>
      <c r="M30" s="77">
        <f>SUM(M10:M29)</f>
        <v>0</v>
      </c>
      <c r="N30" s="76"/>
      <c r="O30" s="140">
        <f>SUM(O10:O29)</f>
        <v>0</v>
      </c>
      <c r="P30" s="66">
        <f>SUM(P10:P29)</f>
        <v>0</v>
      </c>
      <c r="Q30" s="26"/>
      <c r="R30" s="25">
        <f>SUM(R10:R29)</f>
        <v>0</v>
      </c>
      <c r="S30" s="59">
        <f>SUM(S10:S29)</f>
        <v>0</v>
      </c>
      <c r="T30" s="76"/>
      <c r="U30" s="77">
        <f>SUM(U10:U29)</f>
        <v>0</v>
      </c>
      <c r="V30" s="76"/>
      <c r="W30" s="82">
        <f>SUM(W10:W29)</f>
        <v>0</v>
      </c>
      <c r="X30" s="83">
        <f>SUM(X10:X29)</f>
        <v>0</v>
      </c>
    </row>
    <row r="31" spans="1:29" x14ac:dyDescent="0.2">
      <c r="W31" s="4"/>
    </row>
    <row r="32" spans="1:29" ht="14.25" x14ac:dyDescent="0.2">
      <c r="B32" s="27" t="s">
        <v>18</v>
      </c>
      <c r="C32" s="28"/>
      <c r="D32" s="28"/>
      <c r="E32" s="29">
        <f>E30+M30+U30</f>
        <v>0</v>
      </c>
      <c r="F32" s="27" t="s">
        <v>19</v>
      </c>
      <c r="G32" s="30"/>
      <c r="H32" s="27" t="s">
        <v>20</v>
      </c>
      <c r="I32" s="27"/>
      <c r="J32" s="28"/>
      <c r="K32" s="31">
        <f>B30+J30+R30</f>
        <v>0</v>
      </c>
      <c r="L32" s="30"/>
      <c r="M32" s="27" t="s">
        <v>21</v>
      </c>
      <c r="N32" s="28"/>
      <c r="O32" s="28"/>
      <c r="P32" s="32">
        <v>0</v>
      </c>
      <c r="Q32" s="33"/>
      <c r="R32" s="30"/>
      <c r="S32" s="27" t="s">
        <v>37</v>
      </c>
      <c r="T32" s="28"/>
      <c r="U32" s="34"/>
      <c r="V32" s="28"/>
      <c r="W32" s="28"/>
      <c r="X32" s="32"/>
    </row>
    <row r="34" spans="1:29" x14ac:dyDescent="0.2">
      <c r="B34" s="91" t="s">
        <v>22</v>
      </c>
      <c r="C34" s="92"/>
      <c r="D34" s="92"/>
      <c r="E34" s="92"/>
      <c r="F34" s="93"/>
      <c r="G34" s="94">
        <f>SUM(G30+O30+W30)</f>
        <v>0</v>
      </c>
      <c r="H34" s="95" t="s">
        <v>17</v>
      </c>
      <c r="I34" s="95"/>
      <c r="J34" s="96" t="s">
        <v>23</v>
      </c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9"/>
      <c r="AC34" s="5"/>
    </row>
    <row r="35" spans="1:29" ht="13.5" thickBot="1" x14ac:dyDescent="0.25">
      <c r="B35" s="100" t="s">
        <v>24</v>
      </c>
      <c r="C35" s="101"/>
      <c r="D35" s="101"/>
      <c r="E35" s="101"/>
      <c r="F35" s="102"/>
      <c r="G35" s="103">
        <f>0.25*G34</f>
        <v>0</v>
      </c>
      <c r="H35" s="104" t="s">
        <v>17</v>
      </c>
      <c r="I35" s="104"/>
      <c r="J35" s="105" t="s">
        <v>25</v>
      </c>
      <c r="K35" s="106"/>
      <c r="L35" s="107"/>
      <c r="M35" s="131"/>
      <c r="N35" s="107" t="s">
        <v>26</v>
      </c>
      <c r="O35" s="108"/>
      <c r="P35" s="109"/>
      <c r="Q35" s="109"/>
      <c r="R35" s="107">
        <f>SUM(M35*1)</f>
        <v>0</v>
      </c>
      <c r="S35" s="104" t="s">
        <v>17</v>
      </c>
      <c r="T35" s="98"/>
      <c r="U35" s="98"/>
      <c r="V35" s="98"/>
      <c r="W35" s="98"/>
      <c r="X35" s="99"/>
      <c r="AC35" s="5"/>
    </row>
    <row r="36" spans="1:29" ht="13.5" thickTop="1" x14ac:dyDescent="0.2">
      <c r="B36" s="110" t="s">
        <v>27</v>
      </c>
      <c r="C36" s="111"/>
      <c r="D36" s="111"/>
      <c r="E36" s="111"/>
      <c r="F36" s="112"/>
      <c r="G36" s="127">
        <f>G34+G35</f>
        <v>0</v>
      </c>
      <c r="H36" s="113" t="s">
        <v>17</v>
      </c>
      <c r="I36" s="113"/>
      <c r="J36" s="98"/>
      <c r="K36" s="98"/>
      <c r="L36" s="115"/>
      <c r="M36" s="111"/>
      <c r="N36" s="105" t="s">
        <v>29</v>
      </c>
      <c r="O36" s="107"/>
      <c r="P36" s="116"/>
      <c r="Q36" s="116"/>
      <c r="R36" s="117">
        <f>SUM(P32*6)</f>
        <v>0</v>
      </c>
      <c r="S36" s="104" t="s">
        <v>17</v>
      </c>
      <c r="T36" s="98"/>
      <c r="U36" s="98"/>
      <c r="V36" s="98"/>
      <c r="W36" s="98"/>
      <c r="X36" s="99"/>
    </row>
    <row r="37" spans="1:29" x14ac:dyDescent="0.2">
      <c r="A37" s="10"/>
      <c r="B37" s="98"/>
      <c r="C37" s="98"/>
      <c r="D37" s="98"/>
      <c r="E37" s="98"/>
      <c r="F37" s="98"/>
      <c r="G37" s="98"/>
      <c r="H37" s="98"/>
      <c r="I37" s="98"/>
      <c r="J37" s="98"/>
      <c r="K37"/>
      <c r="L37" s="111"/>
      <c r="M37" s="111"/>
      <c r="N37" s="105" t="s">
        <v>31</v>
      </c>
      <c r="O37" s="107"/>
      <c r="P37" s="107"/>
      <c r="Q37" s="107"/>
      <c r="R37" s="117">
        <f>SUM(H30/2+P30+X30/2)</f>
        <v>0</v>
      </c>
      <c r="S37" s="104" t="s">
        <v>17</v>
      </c>
      <c r="T37" s="98"/>
      <c r="U37" s="98"/>
      <c r="V37" s="98"/>
      <c r="W37" s="98"/>
      <c r="X37" s="99"/>
      <c r="AC37" s="5"/>
    </row>
    <row r="38" spans="1:29" ht="13.5" thickBot="1" x14ac:dyDescent="0.25">
      <c r="A38" s="10"/>
      <c r="B38" s="90" t="s">
        <v>30</v>
      </c>
      <c r="C38" s="89"/>
      <c r="D38" s="89"/>
      <c r="E38" s="89"/>
      <c r="F38" s="89"/>
      <c r="G38" s="89"/>
      <c r="H38" s="89"/>
      <c r="I38" s="89"/>
      <c r="J38" s="125"/>
      <c r="K38" s="126"/>
      <c r="L38" s="101"/>
      <c r="M38" s="101"/>
      <c r="N38" s="118" t="s">
        <v>32</v>
      </c>
      <c r="O38" s="101"/>
      <c r="P38" s="101"/>
      <c r="Q38" s="101"/>
      <c r="R38" s="118">
        <f>SUM(X32*3)</f>
        <v>0</v>
      </c>
      <c r="S38" s="104" t="s">
        <v>17</v>
      </c>
      <c r="T38" s="98"/>
      <c r="U38" s="98"/>
      <c r="V38" s="98"/>
      <c r="W38" s="98"/>
      <c r="X38" s="99"/>
      <c r="AC38" s="5"/>
    </row>
    <row r="39" spans="1:29" ht="14.25" thickTop="1" thickBot="1" x14ac:dyDescent="0.25">
      <c r="A39" s="10"/>
      <c r="B39" s="210"/>
      <c r="C39" s="210"/>
      <c r="D39" s="210"/>
      <c r="E39" s="125"/>
      <c r="F39" s="125"/>
      <c r="G39" s="125"/>
      <c r="H39" s="125"/>
      <c r="I39" s="125"/>
      <c r="J39" s="107"/>
      <c r="K39" s="98"/>
      <c r="L39" s="110" t="s">
        <v>35</v>
      </c>
      <c r="M39" s="111"/>
      <c r="N39" s="111"/>
      <c r="O39" s="111"/>
      <c r="P39" s="111"/>
      <c r="Q39" s="111"/>
      <c r="R39" s="123">
        <f>SUM(R35:R38)</f>
        <v>0</v>
      </c>
      <c r="S39" s="124" t="s">
        <v>17</v>
      </c>
      <c r="T39" s="119" t="s">
        <v>33</v>
      </c>
      <c r="U39" s="120"/>
      <c r="V39" s="120"/>
      <c r="W39" s="121">
        <f>SUM(K46+G34+R39)</f>
        <v>0</v>
      </c>
      <c r="X39" s="122" t="s">
        <v>34</v>
      </c>
      <c r="AC39" s="5"/>
    </row>
    <row r="40" spans="1:29" ht="14.25" thickTop="1" thickBot="1" x14ac:dyDescent="0.25">
      <c r="A40" s="10"/>
      <c r="B40" s="125"/>
      <c r="C40" s="107"/>
      <c r="D40" s="107"/>
      <c r="E40" s="107"/>
      <c r="F40" s="107"/>
      <c r="G40" s="107"/>
      <c r="H40" s="107"/>
      <c r="I40" s="107"/>
      <c r="J40" s="125"/>
      <c r="K40" s="126"/>
      <c r="L40" s="126"/>
      <c r="M40" s="35"/>
      <c r="N40" s="35"/>
      <c r="O40" s="35"/>
      <c r="P40" s="35"/>
      <c r="Q40" s="35"/>
      <c r="R40" s="35"/>
      <c r="S40" s="35"/>
      <c r="T40" s="237" t="s">
        <v>36</v>
      </c>
      <c r="U40" s="238"/>
      <c r="V40" s="238"/>
      <c r="W40" s="239">
        <f>SUM(K46+G36+R39)</f>
        <v>0</v>
      </c>
      <c r="X40" s="240" t="s">
        <v>34</v>
      </c>
    </row>
    <row r="41" spans="1:29" ht="13.5" thickTop="1" x14ac:dyDescent="0.2">
      <c r="B41" s="125"/>
      <c r="C41" s="125"/>
      <c r="D41" s="125"/>
      <c r="E41" s="125"/>
      <c r="F41" s="125"/>
      <c r="G41" s="125"/>
      <c r="H41" s="125"/>
      <c r="I41" s="133"/>
      <c r="J41" s="134"/>
      <c r="T41" s="35"/>
      <c r="W41" s="135"/>
      <c r="X41" s="136"/>
    </row>
    <row r="42" spans="1:29" x14ac:dyDescent="0.2">
      <c r="B42" s="194"/>
      <c r="C42" s="195"/>
      <c r="D42" s="196"/>
      <c r="E42" s="197"/>
      <c r="F42" s="35"/>
      <c r="G42" s="35"/>
      <c r="H42" s="35"/>
      <c r="I42" s="35"/>
      <c r="K42" s="181" t="s">
        <v>74</v>
      </c>
      <c r="L42" s="182"/>
      <c r="M42" s="182"/>
      <c r="N42" s="182"/>
      <c r="O42" s="183"/>
      <c r="T42" s="158"/>
      <c r="U42" s="159"/>
      <c r="V42" s="157"/>
      <c r="W42" s="160"/>
      <c r="X42" s="161"/>
    </row>
    <row r="43" spans="1:29" x14ac:dyDescent="0.2">
      <c r="J43" s="35"/>
      <c r="K43" s="166" t="s">
        <v>43</v>
      </c>
      <c r="L43" s="167"/>
      <c r="M43" s="167"/>
      <c r="N43" s="167"/>
      <c r="O43" s="184"/>
      <c r="T43" s="158" t="s">
        <v>39</v>
      </c>
      <c r="U43" s="159"/>
      <c r="V43" s="157"/>
      <c r="W43" s="160" t="s">
        <v>75</v>
      </c>
      <c r="X43" s="161"/>
      <c r="Y43" s="193"/>
    </row>
    <row r="44" spans="1:29" x14ac:dyDescent="0.2">
      <c r="B44" s="35"/>
      <c r="C44" s="35"/>
      <c r="D44" s="35"/>
      <c r="E44" s="35"/>
      <c r="F44" s="35"/>
      <c r="G44" s="143"/>
      <c r="H44" s="142"/>
      <c r="I44" s="35"/>
      <c r="J44" s="35"/>
      <c r="K44" s="35"/>
      <c r="L44" s="35"/>
      <c r="M44" s="35"/>
    </row>
    <row r="45" spans="1:29" x14ac:dyDescent="0.2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</row>
    <row r="46" spans="1:29" x14ac:dyDescent="0.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29" x14ac:dyDescent="0.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29" x14ac:dyDescent="0.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2:12" x14ac:dyDescent="0.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2:12" x14ac:dyDescent="0.2">
      <c r="B50" s="35"/>
      <c r="C50" s="35"/>
      <c r="D50" s="35"/>
      <c r="E50" s="35"/>
      <c r="F50" s="35"/>
      <c r="G50" s="35"/>
      <c r="H50" s="35"/>
      <c r="I50" s="35"/>
    </row>
  </sheetData>
  <phoneticPr fontId="0" type="noConversion"/>
  <printOptions gridLines="1" gridLinesSet="0"/>
  <pageMargins left="0.39370078740157483" right="0.39370078740157483" top="0.19685039370078741" bottom="0.1968503937007874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Normal="80" workbookViewId="0">
      <selection activeCell="R29" sqref="R29"/>
    </sheetView>
  </sheetViews>
  <sheetFormatPr defaultColWidth="11.42578125" defaultRowHeight="12.75" x14ac:dyDescent="0.2"/>
  <cols>
    <col min="1" max="1" width="4.7109375" style="3" customWidth="1"/>
    <col min="2" max="3" width="5.7109375" style="3" customWidth="1"/>
    <col min="4" max="4" width="6.28515625" style="3" customWidth="1"/>
    <col min="5" max="5" width="5.7109375" style="3" customWidth="1"/>
    <col min="6" max="6" width="4.7109375" style="3" customWidth="1"/>
    <col min="7" max="7" width="9.5703125" style="3" customWidth="1"/>
    <col min="8" max="8" width="7.7109375" style="3" customWidth="1"/>
    <col min="9" max="9" width="4.85546875" style="3" customWidth="1"/>
    <col min="10" max="11" width="5.7109375" style="3" customWidth="1"/>
    <col min="12" max="13" width="6.28515625" style="3" customWidth="1"/>
    <col min="14" max="14" width="4.7109375" style="3" customWidth="1"/>
    <col min="15" max="15" width="8.140625" style="3" customWidth="1"/>
    <col min="16" max="16" width="7.140625" style="3" customWidth="1"/>
    <col min="17" max="17" width="5.28515625" style="3" customWidth="1"/>
    <col min="18" max="18" width="6.42578125" style="3" customWidth="1"/>
    <col min="19" max="19" width="5.7109375" style="3" customWidth="1"/>
    <col min="20" max="20" width="6.28515625" style="3" customWidth="1"/>
    <col min="21" max="21" width="5.7109375" style="3" customWidth="1"/>
    <col min="22" max="22" width="4.7109375" style="3" customWidth="1"/>
    <col min="23" max="23" width="7.7109375" style="3" customWidth="1"/>
    <col min="24" max="24" width="7.7109375" style="4" customWidth="1"/>
    <col min="25" max="25" width="4.7109375" style="5" customWidth="1"/>
    <col min="26" max="26" width="0.140625" style="5" customWidth="1"/>
    <col min="27" max="27" width="11.42578125" style="5" customWidth="1"/>
    <col min="28" max="28" width="14.140625" style="5" customWidth="1"/>
    <col min="29" max="29" width="11.42578125" style="6" customWidth="1"/>
    <col min="30" max="16384" width="11.42578125" style="3"/>
  </cols>
  <sheetData>
    <row r="1" spans="1:29" ht="15.75" x14ac:dyDescent="0.25">
      <c r="A1" s="1" t="s">
        <v>71</v>
      </c>
      <c r="B1" s="2"/>
      <c r="C1" s="2"/>
      <c r="D1" s="2"/>
      <c r="G1" s="149"/>
      <c r="H1" s="150"/>
      <c r="I1" s="150"/>
    </row>
    <row r="2" spans="1:29" x14ac:dyDescent="0.2">
      <c r="A2" s="51"/>
      <c r="B2" s="51"/>
      <c r="C2" s="51"/>
      <c r="D2" s="5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9" ht="15.75" x14ac:dyDescent="0.25">
      <c r="A3" s="86" t="s">
        <v>0</v>
      </c>
      <c r="B3" s="88"/>
      <c r="C3" s="88"/>
      <c r="D3" s="129"/>
      <c r="E3" s="151"/>
      <c r="F3" s="151"/>
      <c r="G3" s="151"/>
      <c r="H3" s="151"/>
      <c r="I3" s="151"/>
      <c r="J3" s="151"/>
      <c r="K3" s="151"/>
      <c r="L3" s="252" t="s">
        <v>48</v>
      </c>
      <c r="M3" s="253"/>
      <c r="N3" s="253"/>
      <c r="O3" s="253"/>
      <c r="P3" s="254"/>
      <c r="Q3" s="213"/>
      <c r="R3" s="213"/>
      <c r="S3" s="87"/>
    </row>
    <row r="4" spans="1:29" ht="15" x14ac:dyDescent="0.2">
      <c r="A4" s="51"/>
      <c r="B4" s="51"/>
      <c r="C4" s="51"/>
      <c r="D4" s="130"/>
      <c r="E4" s="153"/>
      <c r="F4" s="153"/>
      <c r="G4" s="153"/>
      <c r="H4" s="153"/>
      <c r="I4" s="153"/>
      <c r="J4" s="153"/>
      <c r="K4" s="152"/>
      <c r="L4" s="154"/>
      <c r="M4" s="155"/>
      <c r="N4" s="156"/>
      <c r="O4" s="156"/>
      <c r="P4" s="156"/>
      <c r="Q4" s="156"/>
      <c r="R4" s="156"/>
      <c r="S4" s="156"/>
      <c r="T4" s="145"/>
      <c r="U4" s="145"/>
      <c r="V4" s="145"/>
      <c r="W4" s="145"/>
    </row>
    <row r="5" spans="1:29" ht="15.75" x14ac:dyDescent="0.25">
      <c r="A5" s="86" t="s">
        <v>1</v>
      </c>
      <c r="B5" s="88"/>
      <c r="C5" s="88"/>
      <c r="D5" s="259"/>
      <c r="E5" s="260"/>
      <c r="F5" s="261"/>
      <c r="G5" s="262"/>
      <c r="H5" s="85"/>
      <c r="I5" s="85"/>
      <c r="J5" s="84"/>
      <c r="K5" s="84"/>
      <c r="L5" s="256" t="s">
        <v>78</v>
      </c>
      <c r="M5" s="257"/>
      <c r="N5" s="257"/>
      <c r="O5" s="255"/>
      <c r="P5" s="257"/>
      <c r="Q5" s="257"/>
      <c r="R5" s="257"/>
      <c r="S5" s="255"/>
      <c r="T5" s="257"/>
      <c r="U5" s="257"/>
      <c r="V5" s="258"/>
    </row>
    <row r="6" spans="1:29" x14ac:dyDescent="0.2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X6" s="3"/>
      <c r="Y6" s="3"/>
      <c r="Z6" s="3"/>
      <c r="AA6" s="3"/>
      <c r="AB6" s="3"/>
      <c r="AC6" s="3"/>
    </row>
    <row r="7" spans="1:29" x14ac:dyDescent="0.2">
      <c r="A7" s="7" t="s">
        <v>2</v>
      </c>
      <c r="B7" s="8" t="s">
        <v>3</v>
      </c>
      <c r="C7" s="9"/>
      <c r="D7" s="10"/>
      <c r="F7" s="10"/>
      <c r="G7" s="10"/>
      <c r="H7" s="9"/>
      <c r="I7" s="11" t="s">
        <v>2</v>
      </c>
      <c r="J7" s="8" t="s">
        <v>4</v>
      </c>
      <c r="K7" s="9"/>
      <c r="L7" s="10"/>
      <c r="N7" s="10"/>
      <c r="O7" s="10"/>
      <c r="P7" s="9"/>
      <c r="Q7" s="11" t="s">
        <v>2</v>
      </c>
      <c r="R7" s="8" t="s">
        <v>5</v>
      </c>
      <c r="S7" s="9"/>
      <c r="T7" s="10"/>
      <c r="V7" s="10"/>
      <c r="W7" s="10"/>
      <c r="X7" s="12"/>
    </row>
    <row r="8" spans="1:29" x14ac:dyDescent="0.2">
      <c r="A8" s="7" t="s">
        <v>6</v>
      </c>
      <c r="B8" s="13" t="s">
        <v>7</v>
      </c>
      <c r="C8" s="54" t="s">
        <v>7</v>
      </c>
      <c r="D8" s="38" t="s">
        <v>8</v>
      </c>
      <c r="E8" s="38" t="s">
        <v>9</v>
      </c>
      <c r="F8" s="38" t="s">
        <v>10</v>
      </c>
      <c r="G8" s="38" t="s">
        <v>11</v>
      </c>
      <c r="H8" s="61" t="s">
        <v>11</v>
      </c>
      <c r="I8" s="7" t="s">
        <v>6</v>
      </c>
      <c r="J8" s="14" t="s">
        <v>7</v>
      </c>
      <c r="K8" s="54" t="s">
        <v>7</v>
      </c>
      <c r="L8" s="67" t="s">
        <v>8</v>
      </c>
      <c r="M8" s="67" t="s">
        <v>9</v>
      </c>
      <c r="N8" s="67" t="s">
        <v>10</v>
      </c>
      <c r="O8" s="67" t="s">
        <v>11</v>
      </c>
      <c r="P8" s="61" t="s">
        <v>11</v>
      </c>
      <c r="Q8" s="7" t="s">
        <v>6</v>
      </c>
      <c r="R8" s="14" t="s">
        <v>7</v>
      </c>
      <c r="S8" s="54" t="s">
        <v>7</v>
      </c>
      <c r="T8" s="67" t="s">
        <v>8</v>
      </c>
      <c r="U8" s="67" t="s">
        <v>9</v>
      </c>
      <c r="V8" s="67" t="s">
        <v>10</v>
      </c>
      <c r="W8" s="67" t="s">
        <v>11</v>
      </c>
      <c r="X8" s="61" t="s">
        <v>11</v>
      </c>
    </row>
    <row r="9" spans="1:29" x14ac:dyDescent="0.2">
      <c r="A9" s="7" t="s">
        <v>12</v>
      </c>
      <c r="B9" s="13" t="s">
        <v>13</v>
      </c>
      <c r="C9" s="59" t="s">
        <v>14</v>
      </c>
      <c r="D9" s="38" t="s">
        <v>15</v>
      </c>
      <c r="E9" s="38" t="s">
        <v>16</v>
      </c>
      <c r="F9" s="38" t="s">
        <v>16</v>
      </c>
      <c r="G9" s="38" t="s">
        <v>17</v>
      </c>
      <c r="H9" s="61" t="s">
        <v>14</v>
      </c>
      <c r="I9" s="7" t="s">
        <v>12</v>
      </c>
      <c r="J9" s="14" t="s">
        <v>13</v>
      </c>
      <c r="K9" s="54" t="s">
        <v>14</v>
      </c>
      <c r="L9" s="67" t="s">
        <v>15</v>
      </c>
      <c r="M9" s="68" t="s">
        <v>16</v>
      </c>
      <c r="N9" s="68" t="s">
        <v>16</v>
      </c>
      <c r="O9" s="69" t="s">
        <v>17</v>
      </c>
      <c r="P9" s="62" t="s">
        <v>14</v>
      </c>
      <c r="Q9" s="7" t="s">
        <v>12</v>
      </c>
      <c r="R9" s="15" t="s">
        <v>13</v>
      </c>
      <c r="S9" s="60" t="s">
        <v>14</v>
      </c>
      <c r="T9" s="68" t="s">
        <v>15</v>
      </c>
      <c r="U9" s="68" t="s">
        <v>16</v>
      </c>
      <c r="V9" s="68" t="s">
        <v>16</v>
      </c>
      <c r="W9" s="78" t="s">
        <v>17</v>
      </c>
      <c r="X9" s="62" t="s">
        <v>14</v>
      </c>
    </row>
    <row r="10" spans="1:29" x14ac:dyDescent="0.2">
      <c r="A10" s="16">
        <v>8</v>
      </c>
      <c r="B10" s="17"/>
      <c r="C10" s="56"/>
      <c r="D10" s="39">
        <v>0.02</v>
      </c>
      <c r="E10" s="40">
        <f t="shared" ref="E10:E25" si="0">B10*D10</f>
        <v>0</v>
      </c>
      <c r="F10" s="214">
        <v>300</v>
      </c>
      <c r="G10" s="41">
        <f t="shared" ref="G10:G25" si="1">E10*F10</f>
        <v>0</v>
      </c>
      <c r="H10" s="63">
        <f>SUM((C10*D10*F10)/2)</f>
        <v>0</v>
      </c>
      <c r="I10" s="16">
        <v>8</v>
      </c>
      <c r="J10" s="17"/>
      <c r="K10" s="55"/>
      <c r="L10" s="70">
        <v>0.02</v>
      </c>
      <c r="M10" s="71">
        <f t="shared" ref="M10:M25" si="2">J10*L10</f>
        <v>0</v>
      </c>
      <c r="N10" s="217">
        <v>300</v>
      </c>
      <c r="O10" s="42">
        <f t="shared" ref="O10:O25" si="3">M10*N10</f>
        <v>0</v>
      </c>
      <c r="P10" s="63">
        <f t="shared" ref="P10:P25" si="4">SUM(K10*L10*N10)</f>
        <v>0</v>
      </c>
      <c r="Q10" s="16">
        <v>8</v>
      </c>
      <c r="R10" s="17"/>
      <c r="S10" s="55"/>
      <c r="T10" s="70">
        <v>0.02</v>
      </c>
      <c r="U10" s="71">
        <f t="shared" ref="U10:U25" si="5">R10*T10</f>
        <v>0</v>
      </c>
      <c r="V10" s="217">
        <v>330</v>
      </c>
      <c r="W10" s="79">
        <f t="shared" ref="W10:W25" si="6">SUM(R10*T10*V10)</f>
        <v>0</v>
      </c>
      <c r="X10" s="63">
        <f t="shared" ref="X10:X25" si="7">SUM(S10*T10*V10)</f>
        <v>0</v>
      </c>
    </row>
    <row r="11" spans="1:29" x14ac:dyDescent="0.2">
      <c r="A11" s="18">
        <v>10</v>
      </c>
      <c r="B11" s="17"/>
      <c r="C11" s="56"/>
      <c r="D11" s="43">
        <v>0.04</v>
      </c>
      <c r="E11" s="44">
        <f t="shared" si="0"/>
        <v>0</v>
      </c>
      <c r="F11" s="214">
        <v>300</v>
      </c>
      <c r="G11" s="45">
        <f t="shared" si="1"/>
        <v>0</v>
      </c>
      <c r="H11" s="63">
        <f t="shared" ref="H11:H29" si="8">SUM((C11*D11*F11)/2)</f>
        <v>0</v>
      </c>
      <c r="I11" s="18">
        <v>10</v>
      </c>
      <c r="J11" s="17"/>
      <c r="K11" s="55"/>
      <c r="L11" s="72">
        <v>3.5000000000000003E-2</v>
      </c>
      <c r="M11" s="73">
        <f t="shared" si="2"/>
        <v>0</v>
      </c>
      <c r="N11" s="217">
        <v>300</v>
      </c>
      <c r="O11" s="46">
        <f t="shared" si="3"/>
        <v>0</v>
      </c>
      <c r="P11" s="64">
        <f t="shared" si="4"/>
        <v>0</v>
      </c>
      <c r="Q11" s="18">
        <v>10</v>
      </c>
      <c r="R11" s="19"/>
      <c r="S11" s="56"/>
      <c r="T11" s="72">
        <v>3.2000000000000001E-2</v>
      </c>
      <c r="U11" s="73">
        <f t="shared" si="5"/>
        <v>0</v>
      </c>
      <c r="V11" s="217">
        <v>330</v>
      </c>
      <c r="W11" s="80">
        <f t="shared" si="6"/>
        <v>0</v>
      </c>
      <c r="X11" s="64">
        <f t="shared" si="7"/>
        <v>0</v>
      </c>
      <c r="AC11" s="5"/>
    </row>
    <row r="12" spans="1:29" x14ac:dyDescent="0.2">
      <c r="A12" s="18">
        <v>12</v>
      </c>
      <c r="B12" s="17"/>
      <c r="C12" s="56"/>
      <c r="D12" s="43">
        <v>6.5000000000000002E-2</v>
      </c>
      <c r="E12" s="44">
        <f t="shared" si="0"/>
        <v>0</v>
      </c>
      <c r="F12" s="214">
        <v>324</v>
      </c>
      <c r="G12" s="45">
        <f t="shared" si="1"/>
        <v>0</v>
      </c>
      <c r="H12" s="63">
        <f t="shared" si="8"/>
        <v>0</v>
      </c>
      <c r="I12" s="18">
        <v>12</v>
      </c>
      <c r="J12" s="17"/>
      <c r="K12" s="55"/>
      <c r="L12" s="72">
        <v>6.5000000000000002E-2</v>
      </c>
      <c r="M12" s="73">
        <f t="shared" si="2"/>
        <v>0</v>
      </c>
      <c r="N12" s="217">
        <v>300</v>
      </c>
      <c r="O12" s="46">
        <f t="shared" si="3"/>
        <v>0</v>
      </c>
      <c r="P12" s="64">
        <f t="shared" si="4"/>
        <v>0</v>
      </c>
      <c r="Q12" s="18">
        <v>12</v>
      </c>
      <c r="R12" s="19"/>
      <c r="S12" s="56"/>
      <c r="T12" s="72">
        <v>5.2999999999999999E-2</v>
      </c>
      <c r="U12" s="73">
        <f t="shared" si="5"/>
        <v>0</v>
      </c>
      <c r="V12" s="217">
        <v>330</v>
      </c>
      <c r="W12" s="80">
        <f t="shared" si="6"/>
        <v>0</v>
      </c>
      <c r="X12" s="64">
        <f t="shared" si="7"/>
        <v>0</v>
      </c>
      <c r="AC12" s="5"/>
    </row>
    <row r="13" spans="1:29" x14ac:dyDescent="0.2">
      <c r="A13" s="18">
        <v>14</v>
      </c>
      <c r="B13" s="17"/>
      <c r="C13" s="56"/>
      <c r="D13" s="43">
        <v>9.5000000000000001E-2</v>
      </c>
      <c r="E13" s="44">
        <f t="shared" si="0"/>
        <v>0</v>
      </c>
      <c r="F13" s="214">
        <v>398</v>
      </c>
      <c r="G13" s="45">
        <f t="shared" si="1"/>
        <v>0</v>
      </c>
      <c r="H13" s="63">
        <f t="shared" si="8"/>
        <v>0</v>
      </c>
      <c r="I13" s="18">
        <v>14</v>
      </c>
      <c r="J13" s="17"/>
      <c r="K13" s="55"/>
      <c r="L13" s="72">
        <v>0.1</v>
      </c>
      <c r="M13" s="73">
        <f t="shared" si="2"/>
        <v>0</v>
      </c>
      <c r="N13" s="217">
        <v>319</v>
      </c>
      <c r="O13" s="46">
        <f t="shared" si="3"/>
        <v>0</v>
      </c>
      <c r="P13" s="64">
        <f t="shared" si="4"/>
        <v>0</v>
      </c>
      <c r="Q13" s="18">
        <v>14</v>
      </c>
      <c r="R13" s="19"/>
      <c r="S13" s="56"/>
      <c r="T13" s="72">
        <v>7.8E-2</v>
      </c>
      <c r="U13" s="73">
        <f t="shared" si="5"/>
        <v>0</v>
      </c>
      <c r="V13" s="217">
        <v>330</v>
      </c>
      <c r="W13" s="80">
        <f t="shared" si="6"/>
        <v>0</v>
      </c>
      <c r="X13" s="64">
        <f t="shared" si="7"/>
        <v>0</v>
      </c>
    </row>
    <row r="14" spans="1:29" x14ac:dyDescent="0.2">
      <c r="A14" s="18">
        <v>16</v>
      </c>
      <c r="B14" s="17"/>
      <c r="C14" s="56"/>
      <c r="D14" s="43">
        <v>0.13</v>
      </c>
      <c r="E14" s="44">
        <f t="shared" si="0"/>
        <v>0</v>
      </c>
      <c r="F14" s="215">
        <v>444</v>
      </c>
      <c r="G14" s="45">
        <f t="shared" si="1"/>
        <v>0</v>
      </c>
      <c r="H14" s="63">
        <f t="shared" si="8"/>
        <v>0</v>
      </c>
      <c r="I14" s="18">
        <v>16</v>
      </c>
      <c r="J14" s="17"/>
      <c r="K14" s="55"/>
      <c r="L14" s="72">
        <v>0.14000000000000001</v>
      </c>
      <c r="M14" s="73">
        <f t="shared" si="2"/>
        <v>0</v>
      </c>
      <c r="N14" s="218">
        <v>357</v>
      </c>
      <c r="O14" s="46">
        <f t="shared" si="3"/>
        <v>0</v>
      </c>
      <c r="P14" s="64">
        <f t="shared" si="4"/>
        <v>0</v>
      </c>
      <c r="Q14" s="18">
        <v>16</v>
      </c>
      <c r="R14" s="19"/>
      <c r="S14" s="56"/>
      <c r="T14" s="72">
        <v>0.105</v>
      </c>
      <c r="U14" s="73">
        <f t="shared" si="5"/>
        <v>0</v>
      </c>
      <c r="V14" s="217">
        <v>330</v>
      </c>
      <c r="W14" s="80">
        <f t="shared" si="6"/>
        <v>0</v>
      </c>
      <c r="X14" s="64">
        <f t="shared" si="7"/>
        <v>0</v>
      </c>
    </row>
    <row r="15" spans="1:29" x14ac:dyDescent="0.2">
      <c r="A15" s="18">
        <v>18</v>
      </c>
      <c r="B15" s="17"/>
      <c r="C15" s="56"/>
      <c r="D15" s="43">
        <v>0.18</v>
      </c>
      <c r="E15" s="44">
        <f t="shared" si="0"/>
        <v>0</v>
      </c>
      <c r="F15" s="215">
        <v>487</v>
      </c>
      <c r="G15" s="45">
        <f t="shared" si="1"/>
        <v>0</v>
      </c>
      <c r="H15" s="63">
        <f t="shared" si="8"/>
        <v>0</v>
      </c>
      <c r="I15" s="18">
        <v>18</v>
      </c>
      <c r="J15" s="17"/>
      <c r="K15" s="55"/>
      <c r="L15" s="72">
        <v>0.2</v>
      </c>
      <c r="M15" s="73">
        <f t="shared" si="2"/>
        <v>0</v>
      </c>
      <c r="N15" s="218">
        <v>389</v>
      </c>
      <c r="O15" s="46">
        <f t="shared" si="3"/>
        <v>0</v>
      </c>
      <c r="P15" s="64">
        <f t="shared" si="4"/>
        <v>0</v>
      </c>
      <c r="Q15" s="18">
        <v>18</v>
      </c>
      <c r="R15" s="19"/>
      <c r="S15" s="56"/>
      <c r="T15" s="72">
        <v>0.14000000000000001</v>
      </c>
      <c r="U15" s="73">
        <f t="shared" si="5"/>
        <v>0</v>
      </c>
      <c r="V15" s="217">
        <v>330</v>
      </c>
      <c r="W15" s="80">
        <f t="shared" si="6"/>
        <v>0</v>
      </c>
      <c r="X15" s="64">
        <f t="shared" si="7"/>
        <v>0</v>
      </c>
      <c r="AC15" s="5"/>
    </row>
    <row r="16" spans="1:29" x14ac:dyDescent="0.2">
      <c r="A16" s="18">
        <v>20</v>
      </c>
      <c r="B16" s="17"/>
      <c r="C16" s="56"/>
      <c r="D16" s="43">
        <v>0.22</v>
      </c>
      <c r="E16" s="44">
        <f t="shared" si="0"/>
        <v>0</v>
      </c>
      <c r="F16" s="215">
        <v>512</v>
      </c>
      <c r="G16" s="45">
        <f t="shared" si="1"/>
        <v>0</v>
      </c>
      <c r="H16" s="63">
        <f t="shared" si="8"/>
        <v>0</v>
      </c>
      <c r="I16" s="18">
        <v>20</v>
      </c>
      <c r="J16" s="17"/>
      <c r="K16" s="56"/>
      <c r="L16" s="72">
        <v>0.25</v>
      </c>
      <c r="M16" s="73">
        <f t="shared" si="2"/>
        <v>0</v>
      </c>
      <c r="N16" s="218">
        <v>416</v>
      </c>
      <c r="O16" s="46">
        <f t="shared" si="3"/>
        <v>0</v>
      </c>
      <c r="P16" s="64">
        <f t="shared" si="4"/>
        <v>0</v>
      </c>
      <c r="Q16" s="18">
        <v>20</v>
      </c>
      <c r="R16" s="19"/>
      <c r="S16" s="56"/>
      <c r="T16" s="72">
        <v>0.17499999999999999</v>
      </c>
      <c r="U16" s="73">
        <f t="shared" si="5"/>
        <v>0</v>
      </c>
      <c r="V16" s="217">
        <v>330</v>
      </c>
      <c r="W16" s="80">
        <f t="shared" si="6"/>
        <v>0</v>
      </c>
      <c r="X16" s="64">
        <f t="shared" si="7"/>
        <v>0</v>
      </c>
      <c r="AC16" s="5"/>
    </row>
    <row r="17" spans="1:29" x14ac:dyDescent="0.2">
      <c r="A17" s="18">
        <v>22</v>
      </c>
      <c r="B17" s="17"/>
      <c r="C17" s="56"/>
      <c r="D17" s="43">
        <v>0.28000000000000003</v>
      </c>
      <c r="E17" s="44">
        <f t="shared" si="0"/>
        <v>0</v>
      </c>
      <c r="F17" s="215">
        <v>530</v>
      </c>
      <c r="G17" s="45">
        <f t="shared" si="1"/>
        <v>0</v>
      </c>
      <c r="H17" s="63">
        <f t="shared" si="8"/>
        <v>0</v>
      </c>
      <c r="I17" s="18">
        <v>22</v>
      </c>
      <c r="J17" s="17"/>
      <c r="K17" s="56"/>
      <c r="L17" s="72">
        <v>0.32</v>
      </c>
      <c r="M17" s="73">
        <f t="shared" si="2"/>
        <v>0</v>
      </c>
      <c r="N17" s="218">
        <v>431</v>
      </c>
      <c r="O17" s="46">
        <f t="shared" si="3"/>
        <v>0</v>
      </c>
      <c r="P17" s="64">
        <f t="shared" si="4"/>
        <v>0</v>
      </c>
      <c r="Q17" s="18">
        <v>22</v>
      </c>
      <c r="R17" s="19"/>
      <c r="S17" s="56"/>
      <c r="T17" s="72">
        <v>0.22</v>
      </c>
      <c r="U17" s="73">
        <f t="shared" si="5"/>
        <v>0</v>
      </c>
      <c r="V17" s="217">
        <v>330</v>
      </c>
      <c r="W17" s="80">
        <f t="shared" si="6"/>
        <v>0</v>
      </c>
      <c r="X17" s="64">
        <f t="shared" si="7"/>
        <v>0</v>
      </c>
    </row>
    <row r="18" spans="1:29" x14ac:dyDescent="0.2">
      <c r="A18" s="18">
        <v>24</v>
      </c>
      <c r="B18" s="17"/>
      <c r="C18" s="56"/>
      <c r="D18" s="43">
        <v>0.35</v>
      </c>
      <c r="E18" s="44">
        <f t="shared" si="0"/>
        <v>0</v>
      </c>
      <c r="F18" s="215">
        <v>545</v>
      </c>
      <c r="G18" s="45">
        <f t="shared" si="1"/>
        <v>0</v>
      </c>
      <c r="H18" s="63">
        <f t="shared" si="8"/>
        <v>0</v>
      </c>
      <c r="I18" s="18">
        <v>24</v>
      </c>
      <c r="J18" s="17"/>
      <c r="K18" s="56"/>
      <c r="L18" s="72">
        <v>0.39</v>
      </c>
      <c r="M18" s="73">
        <f t="shared" si="2"/>
        <v>0</v>
      </c>
      <c r="N18" s="218">
        <v>442</v>
      </c>
      <c r="O18" s="46">
        <f t="shared" si="3"/>
        <v>0</v>
      </c>
      <c r="P18" s="64">
        <f t="shared" si="4"/>
        <v>0</v>
      </c>
      <c r="Q18" s="18">
        <v>24</v>
      </c>
      <c r="R18" s="19"/>
      <c r="S18" s="56"/>
      <c r="T18" s="72">
        <v>0.26500000000000001</v>
      </c>
      <c r="U18" s="73">
        <f t="shared" si="5"/>
        <v>0</v>
      </c>
      <c r="V18" s="217">
        <v>330</v>
      </c>
      <c r="W18" s="80">
        <f t="shared" si="6"/>
        <v>0</v>
      </c>
      <c r="X18" s="64">
        <f t="shared" si="7"/>
        <v>0</v>
      </c>
      <c r="AC18" s="5"/>
    </row>
    <row r="19" spans="1:29" x14ac:dyDescent="0.2">
      <c r="A19" s="18">
        <v>26</v>
      </c>
      <c r="B19" s="17"/>
      <c r="C19" s="56"/>
      <c r="D19" s="43">
        <v>0.42</v>
      </c>
      <c r="E19" s="44">
        <f t="shared" si="0"/>
        <v>0</v>
      </c>
      <c r="F19" s="215">
        <v>552</v>
      </c>
      <c r="G19" s="45">
        <f t="shared" si="1"/>
        <v>0</v>
      </c>
      <c r="H19" s="63">
        <f t="shared" si="8"/>
        <v>0</v>
      </c>
      <c r="I19" s="18">
        <v>26</v>
      </c>
      <c r="J19" s="17"/>
      <c r="K19" s="56"/>
      <c r="L19" s="72">
        <v>0.47</v>
      </c>
      <c r="M19" s="73">
        <f t="shared" si="2"/>
        <v>0</v>
      </c>
      <c r="N19" s="218">
        <v>453</v>
      </c>
      <c r="O19" s="46">
        <f t="shared" si="3"/>
        <v>0</v>
      </c>
      <c r="P19" s="64">
        <f t="shared" si="4"/>
        <v>0</v>
      </c>
      <c r="Q19" s="18">
        <v>26</v>
      </c>
      <c r="R19" s="19"/>
      <c r="S19" s="56"/>
      <c r="T19" s="72">
        <v>0.315</v>
      </c>
      <c r="U19" s="73">
        <f t="shared" si="5"/>
        <v>0</v>
      </c>
      <c r="V19" s="217">
        <v>330</v>
      </c>
      <c r="W19" s="80">
        <f t="shared" si="6"/>
        <v>0</v>
      </c>
      <c r="X19" s="64">
        <f t="shared" si="7"/>
        <v>0</v>
      </c>
    </row>
    <row r="20" spans="1:29" x14ac:dyDescent="0.2">
      <c r="A20" s="18">
        <v>28</v>
      </c>
      <c r="B20" s="17"/>
      <c r="C20" s="56"/>
      <c r="D20" s="43">
        <v>0.51</v>
      </c>
      <c r="E20" s="44">
        <f t="shared" si="0"/>
        <v>0</v>
      </c>
      <c r="F20" s="215">
        <v>557</v>
      </c>
      <c r="G20" s="45">
        <f t="shared" si="1"/>
        <v>0</v>
      </c>
      <c r="H20" s="63">
        <f t="shared" si="8"/>
        <v>0</v>
      </c>
      <c r="I20" s="18">
        <v>28</v>
      </c>
      <c r="J20" s="17"/>
      <c r="K20" s="56"/>
      <c r="L20" s="72">
        <v>0.56000000000000005</v>
      </c>
      <c r="M20" s="73">
        <f t="shared" si="2"/>
        <v>0</v>
      </c>
      <c r="N20" s="218">
        <v>456</v>
      </c>
      <c r="O20" s="46">
        <f t="shared" si="3"/>
        <v>0</v>
      </c>
      <c r="P20" s="64">
        <f t="shared" si="4"/>
        <v>0</v>
      </c>
      <c r="Q20" s="18">
        <v>28</v>
      </c>
      <c r="R20" s="19"/>
      <c r="S20" s="56"/>
      <c r="T20" s="72">
        <v>0.37</v>
      </c>
      <c r="U20" s="73">
        <f t="shared" si="5"/>
        <v>0</v>
      </c>
      <c r="V20" s="217">
        <v>330</v>
      </c>
      <c r="W20" s="80">
        <f t="shared" si="6"/>
        <v>0</v>
      </c>
      <c r="X20" s="64">
        <f t="shared" si="7"/>
        <v>0</v>
      </c>
    </row>
    <row r="21" spans="1:29" x14ac:dyDescent="0.2">
      <c r="A21" s="18">
        <v>30</v>
      </c>
      <c r="B21" s="17"/>
      <c r="C21" s="56"/>
      <c r="D21" s="43">
        <v>0.59</v>
      </c>
      <c r="E21" s="44">
        <f t="shared" si="0"/>
        <v>0</v>
      </c>
      <c r="F21" s="215">
        <v>559</v>
      </c>
      <c r="G21" s="45">
        <f t="shared" si="1"/>
        <v>0</v>
      </c>
      <c r="H21" s="63">
        <f t="shared" si="8"/>
        <v>0</v>
      </c>
      <c r="I21" s="18">
        <v>30</v>
      </c>
      <c r="J21" s="17"/>
      <c r="K21" s="56"/>
      <c r="L21" s="72">
        <v>0.65</v>
      </c>
      <c r="M21" s="73">
        <f t="shared" si="2"/>
        <v>0</v>
      </c>
      <c r="N21" s="218">
        <v>464</v>
      </c>
      <c r="O21" s="46">
        <f t="shared" si="3"/>
        <v>0</v>
      </c>
      <c r="P21" s="64">
        <f t="shared" si="4"/>
        <v>0</v>
      </c>
      <c r="Q21" s="18">
        <v>30</v>
      </c>
      <c r="R21" s="19"/>
      <c r="S21" s="56"/>
      <c r="T21" s="72">
        <v>0.42499999999999999</v>
      </c>
      <c r="U21" s="73">
        <f t="shared" si="5"/>
        <v>0</v>
      </c>
      <c r="V21" s="217">
        <v>330</v>
      </c>
      <c r="W21" s="80">
        <f t="shared" si="6"/>
        <v>0</v>
      </c>
      <c r="X21" s="64">
        <f t="shared" si="7"/>
        <v>0</v>
      </c>
      <c r="AC21" s="5"/>
    </row>
    <row r="22" spans="1:29" x14ac:dyDescent="0.2">
      <c r="A22" s="18">
        <v>32</v>
      </c>
      <c r="B22" s="17"/>
      <c r="C22" s="56"/>
      <c r="D22" s="43">
        <v>0.69</v>
      </c>
      <c r="E22" s="44">
        <f t="shared" si="0"/>
        <v>0</v>
      </c>
      <c r="F22" s="215">
        <v>561</v>
      </c>
      <c r="G22" s="45">
        <f t="shared" si="1"/>
        <v>0</v>
      </c>
      <c r="H22" s="63">
        <f t="shared" si="8"/>
        <v>0</v>
      </c>
      <c r="I22" s="18">
        <v>32</v>
      </c>
      <c r="J22" s="17"/>
      <c r="K22" s="56"/>
      <c r="L22" s="72">
        <v>0.75</v>
      </c>
      <c r="M22" s="73">
        <f t="shared" si="2"/>
        <v>0</v>
      </c>
      <c r="N22" s="218">
        <v>465</v>
      </c>
      <c r="O22" s="46">
        <f t="shared" si="3"/>
        <v>0</v>
      </c>
      <c r="P22" s="64">
        <f t="shared" si="4"/>
        <v>0</v>
      </c>
      <c r="Q22" s="18">
        <v>32</v>
      </c>
      <c r="R22" s="19"/>
      <c r="S22" s="56"/>
      <c r="T22" s="72">
        <v>0.48</v>
      </c>
      <c r="U22" s="73">
        <f t="shared" si="5"/>
        <v>0</v>
      </c>
      <c r="V22" s="217">
        <v>330</v>
      </c>
      <c r="W22" s="80">
        <f t="shared" si="6"/>
        <v>0</v>
      </c>
      <c r="X22" s="64">
        <f t="shared" si="7"/>
        <v>0</v>
      </c>
      <c r="AC22" s="5"/>
    </row>
    <row r="23" spans="1:29" x14ac:dyDescent="0.2">
      <c r="A23" s="18">
        <v>34</v>
      </c>
      <c r="B23" s="17"/>
      <c r="C23" s="56"/>
      <c r="D23" s="43">
        <v>0.79</v>
      </c>
      <c r="E23" s="44">
        <f t="shared" si="0"/>
        <v>0</v>
      </c>
      <c r="F23" s="215">
        <v>563</v>
      </c>
      <c r="G23" s="45">
        <f t="shared" si="1"/>
        <v>0</v>
      </c>
      <c r="H23" s="63">
        <f t="shared" si="8"/>
        <v>0</v>
      </c>
      <c r="I23" s="18">
        <v>34</v>
      </c>
      <c r="J23" s="17"/>
      <c r="K23" s="56"/>
      <c r="L23" s="72">
        <v>0.86</v>
      </c>
      <c r="M23" s="73">
        <f t="shared" si="2"/>
        <v>0</v>
      </c>
      <c r="N23" s="218">
        <v>467</v>
      </c>
      <c r="O23" s="46">
        <f t="shared" si="3"/>
        <v>0</v>
      </c>
      <c r="P23" s="64">
        <f t="shared" si="4"/>
        <v>0</v>
      </c>
      <c r="Q23" s="18">
        <v>34</v>
      </c>
      <c r="R23" s="19"/>
      <c r="S23" s="56"/>
      <c r="T23" s="72">
        <v>0.54</v>
      </c>
      <c r="U23" s="73">
        <f t="shared" si="5"/>
        <v>0</v>
      </c>
      <c r="V23" s="217">
        <v>330</v>
      </c>
      <c r="W23" s="80">
        <f t="shared" si="6"/>
        <v>0</v>
      </c>
      <c r="X23" s="64">
        <f t="shared" si="7"/>
        <v>0</v>
      </c>
      <c r="AC23" s="5"/>
    </row>
    <row r="24" spans="1:29" x14ac:dyDescent="0.2">
      <c r="A24" s="18">
        <v>36</v>
      </c>
      <c r="B24" s="17"/>
      <c r="C24" s="56"/>
      <c r="D24" s="43">
        <v>0.9</v>
      </c>
      <c r="E24" s="44">
        <f t="shared" si="0"/>
        <v>0</v>
      </c>
      <c r="F24" s="215">
        <v>564</v>
      </c>
      <c r="G24" s="45">
        <f t="shared" si="1"/>
        <v>0</v>
      </c>
      <c r="H24" s="63">
        <f t="shared" si="8"/>
        <v>0</v>
      </c>
      <c r="I24" s="18">
        <v>36</v>
      </c>
      <c r="J24" s="19"/>
      <c r="K24" s="56"/>
      <c r="L24" s="72">
        <v>0.97</v>
      </c>
      <c r="M24" s="73">
        <f t="shared" si="2"/>
        <v>0</v>
      </c>
      <c r="N24" s="218">
        <v>468</v>
      </c>
      <c r="O24" s="46">
        <f t="shared" si="3"/>
        <v>0</v>
      </c>
      <c r="P24" s="64">
        <f t="shared" si="4"/>
        <v>0</v>
      </c>
      <c r="Q24" s="18">
        <v>36</v>
      </c>
      <c r="R24" s="19"/>
      <c r="S24" s="56"/>
      <c r="T24" s="72">
        <v>0.6</v>
      </c>
      <c r="U24" s="73">
        <f t="shared" si="5"/>
        <v>0</v>
      </c>
      <c r="V24" s="217">
        <v>330</v>
      </c>
      <c r="W24" s="80">
        <f t="shared" si="6"/>
        <v>0</v>
      </c>
      <c r="X24" s="64">
        <f t="shared" si="7"/>
        <v>0</v>
      </c>
      <c r="AC24" s="5"/>
    </row>
    <row r="25" spans="1:29" x14ac:dyDescent="0.2">
      <c r="A25" s="18">
        <v>38</v>
      </c>
      <c r="B25" s="17"/>
      <c r="C25" s="56"/>
      <c r="D25" s="43">
        <v>1</v>
      </c>
      <c r="E25" s="44">
        <f t="shared" si="0"/>
        <v>0</v>
      </c>
      <c r="F25" s="215">
        <v>564</v>
      </c>
      <c r="G25" s="45">
        <f t="shared" si="1"/>
        <v>0</v>
      </c>
      <c r="H25" s="63">
        <f t="shared" si="8"/>
        <v>0</v>
      </c>
      <c r="I25" s="18">
        <v>38</v>
      </c>
      <c r="J25" s="19"/>
      <c r="K25" s="56"/>
      <c r="L25" s="72">
        <v>1.0900000000000001</v>
      </c>
      <c r="M25" s="73">
        <f t="shared" si="2"/>
        <v>0</v>
      </c>
      <c r="N25" s="218">
        <v>468</v>
      </c>
      <c r="O25" s="46">
        <f t="shared" si="3"/>
        <v>0</v>
      </c>
      <c r="P25" s="64">
        <f t="shared" si="4"/>
        <v>0</v>
      </c>
      <c r="Q25" s="18">
        <v>38</v>
      </c>
      <c r="R25" s="19"/>
      <c r="S25" s="56"/>
      <c r="T25" s="72">
        <v>0.66500000000000004</v>
      </c>
      <c r="U25" s="73">
        <f t="shared" si="5"/>
        <v>0</v>
      </c>
      <c r="V25" s="217">
        <v>330</v>
      </c>
      <c r="W25" s="80">
        <f t="shared" si="6"/>
        <v>0</v>
      </c>
      <c r="X25" s="64">
        <f t="shared" si="7"/>
        <v>0</v>
      </c>
      <c r="AC25" s="5"/>
    </row>
    <row r="26" spans="1:29" x14ac:dyDescent="0.2">
      <c r="A26" s="18">
        <v>40</v>
      </c>
      <c r="B26" s="17"/>
      <c r="C26" s="56"/>
      <c r="D26" s="43">
        <v>1.1299999999999999</v>
      </c>
      <c r="E26" s="44">
        <f>B26*D26</f>
        <v>0</v>
      </c>
      <c r="F26" s="215">
        <v>564</v>
      </c>
      <c r="G26" s="45">
        <f>E26*F26</f>
        <v>0</v>
      </c>
      <c r="H26" s="63">
        <f t="shared" si="8"/>
        <v>0</v>
      </c>
      <c r="I26" s="18">
        <v>40</v>
      </c>
      <c r="J26" s="19"/>
      <c r="K26" s="56"/>
      <c r="L26" s="72">
        <v>1.21</v>
      </c>
      <c r="M26" s="73">
        <f>J26*L26</f>
        <v>0</v>
      </c>
      <c r="N26" s="218">
        <v>469</v>
      </c>
      <c r="O26" s="46">
        <f>M26*N26</f>
        <v>0</v>
      </c>
      <c r="P26" s="64">
        <f>SUM(K26*L26*N26)</f>
        <v>0</v>
      </c>
      <c r="Q26" s="18">
        <v>40</v>
      </c>
      <c r="R26" s="19"/>
      <c r="S26" s="56"/>
      <c r="T26" s="72">
        <v>0.73499999999999999</v>
      </c>
      <c r="U26" s="73">
        <f>R26*T26</f>
        <v>0</v>
      </c>
      <c r="V26" s="217">
        <v>330</v>
      </c>
      <c r="W26" s="80">
        <f>SUM(R26*T26*V26)</f>
        <v>0</v>
      </c>
      <c r="X26" s="64">
        <f>SUM(S26*T26*V26)</f>
        <v>0</v>
      </c>
      <c r="AC26" s="5"/>
    </row>
    <row r="27" spans="1:29" x14ac:dyDescent="0.2">
      <c r="A27" s="18">
        <v>42</v>
      </c>
      <c r="B27" s="17"/>
      <c r="C27" s="56"/>
      <c r="D27" s="43">
        <v>1.24</v>
      </c>
      <c r="E27" s="44">
        <f>B27*D27</f>
        <v>0</v>
      </c>
      <c r="F27" s="215">
        <v>565</v>
      </c>
      <c r="G27" s="45">
        <f>E27*F27</f>
        <v>0</v>
      </c>
      <c r="H27" s="63">
        <f t="shared" si="8"/>
        <v>0</v>
      </c>
      <c r="I27" s="18">
        <v>42</v>
      </c>
      <c r="J27" s="19"/>
      <c r="K27" s="56"/>
      <c r="L27" s="72">
        <v>1.34</v>
      </c>
      <c r="M27" s="73">
        <f>J27*L27</f>
        <v>0</v>
      </c>
      <c r="N27" s="218">
        <v>469</v>
      </c>
      <c r="O27" s="46">
        <f>M27*N27</f>
        <v>0</v>
      </c>
      <c r="P27" s="64">
        <f>SUM(K27*L27*N27)</f>
        <v>0</v>
      </c>
      <c r="Q27" s="18">
        <v>42</v>
      </c>
      <c r="R27" s="19"/>
      <c r="S27" s="56"/>
      <c r="T27" s="72">
        <v>0.80500000000000005</v>
      </c>
      <c r="U27" s="73">
        <f>R27*T27</f>
        <v>0</v>
      </c>
      <c r="V27" s="217">
        <v>330</v>
      </c>
      <c r="W27" s="80">
        <f>SUM(R27*T27*V27)</f>
        <v>0</v>
      </c>
      <c r="X27" s="64">
        <f>SUM(S27*T27*V27)</f>
        <v>0</v>
      </c>
      <c r="AC27" s="5"/>
    </row>
    <row r="28" spans="1:29" x14ac:dyDescent="0.2">
      <c r="A28" s="18">
        <v>44</v>
      </c>
      <c r="B28" s="19"/>
      <c r="C28" s="56"/>
      <c r="D28" s="43">
        <v>1.38</v>
      </c>
      <c r="E28" s="44">
        <f>B28*D28</f>
        <v>0</v>
      </c>
      <c r="F28" s="215">
        <v>565</v>
      </c>
      <c r="G28" s="45">
        <f>E28*F28</f>
        <v>0</v>
      </c>
      <c r="H28" s="63">
        <f t="shared" si="8"/>
        <v>0</v>
      </c>
      <c r="I28" s="18">
        <v>44</v>
      </c>
      <c r="J28" s="19"/>
      <c r="K28" s="56"/>
      <c r="L28" s="72">
        <v>1.46</v>
      </c>
      <c r="M28" s="73">
        <f>J28*L28</f>
        <v>0</v>
      </c>
      <c r="N28" s="218">
        <v>470</v>
      </c>
      <c r="O28" s="46">
        <f>M28*N28</f>
        <v>0</v>
      </c>
      <c r="P28" s="64">
        <f>SUM(K28*L28*N28)</f>
        <v>0</v>
      </c>
      <c r="Q28" s="18">
        <v>44</v>
      </c>
      <c r="R28" s="19"/>
      <c r="S28" s="56"/>
      <c r="T28" s="72">
        <v>0.88</v>
      </c>
      <c r="U28" s="73">
        <f>R28*T28</f>
        <v>0</v>
      </c>
      <c r="V28" s="217">
        <v>330</v>
      </c>
      <c r="W28" s="80">
        <f>SUM(R28*T28*V28)</f>
        <v>0</v>
      </c>
      <c r="X28" s="64">
        <f>SUM(S28*T28*V28)</f>
        <v>0</v>
      </c>
      <c r="AC28" s="5"/>
    </row>
    <row r="29" spans="1:29" ht="13.5" thickBot="1" x14ac:dyDescent="0.25">
      <c r="A29" s="20">
        <v>46</v>
      </c>
      <c r="B29" s="21"/>
      <c r="C29" s="57"/>
      <c r="D29" s="47">
        <v>1.49</v>
      </c>
      <c r="E29" s="48">
        <f>B29*D29</f>
        <v>0</v>
      </c>
      <c r="F29" s="216">
        <v>565</v>
      </c>
      <c r="G29" s="49">
        <f>E29*F29</f>
        <v>0</v>
      </c>
      <c r="H29" s="63">
        <f t="shared" si="8"/>
        <v>0</v>
      </c>
      <c r="I29" s="22">
        <v>46</v>
      </c>
      <c r="J29" s="21"/>
      <c r="K29" s="57"/>
      <c r="L29" s="74">
        <v>1.58</v>
      </c>
      <c r="M29" s="75">
        <f>J29*L29</f>
        <v>0</v>
      </c>
      <c r="N29" s="219">
        <v>470</v>
      </c>
      <c r="O29" s="50">
        <f>M29*N29</f>
        <v>0</v>
      </c>
      <c r="P29" s="65">
        <f>SUM(K29*L29*N29)</f>
        <v>0</v>
      </c>
      <c r="Q29" s="22">
        <v>46</v>
      </c>
      <c r="R29" s="21"/>
      <c r="S29" s="57"/>
      <c r="T29" s="74">
        <v>0.95</v>
      </c>
      <c r="U29" s="75">
        <f>R29*T29</f>
        <v>0</v>
      </c>
      <c r="V29" s="217">
        <v>330</v>
      </c>
      <c r="W29" s="81">
        <f>SUM(R29*T29*V29)</f>
        <v>0</v>
      </c>
      <c r="X29" s="65">
        <f>SUM(S29*T29*V29)</f>
        <v>0</v>
      </c>
    </row>
    <row r="30" spans="1:29" x14ac:dyDescent="0.2">
      <c r="A30" s="10"/>
      <c r="B30" s="23">
        <f>SUM(B10:B29)</f>
        <v>0</v>
      </c>
      <c r="C30" s="58">
        <f>SUM(C10:C29)</f>
        <v>0</v>
      </c>
      <c r="D30" s="51"/>
      <c r="E30" s="52">
        <f>SUM(E10:E29)</f>
        <v>0</v>
      </c>
      <c r="F30" s="51"/>
      <c r="G30" s="53">
        <f>SUM(G10:G29)</f>
        <v>0</v>
      </c>
      <c r="H30" s="66">
        <f>SUM(H10:H29)</f>
        <v>0</v>
      </c>
      <c r="I30" s="24"/>
      <c r="J30" s="25">
        <f>SUM(J10:J29)</f>
        <v>0</v>
      </c>
      <c r="K30" s="59">
        <f>SUM(K10:K29)</f>
        <v>0</v>
      </c>
      <c r="L30" s="76"/>
      <c r="M30" s="77">
        <f>SUM(M10:M29)</f>
        <v>0</v>
      </c>
      <c r="N30" s="76"/>
      <c r="O30" s="77">
        <f>SUM(O10:O29)</f>
        <v>0</v>
      </c>
      <c r="P30" s="66">
        <f>SUM(P10:P29)</f>
        <v>0</v>
      </c>
      <c r="Q30" s="26"/>
      <c r="R30" s="25">
        <f>SUM(R10:R29)</f>
        <v>0</v>
      </c>
      <c r="S30" s="59">
        <f>SUM(S10:S29)</f>
        <v>0</v>
      </c>
      <c r="T30" s="76"/>
      <c r="U30" s="77">
        <f>SUM(U10:U29)</f>
        <v>0</v>
      </c>
      <c r="V30" s="76"/>
      <c r="W30" s="82">
        <f>SUM(W10:W29)</f>
        <v>0</v>
      </c>
      <c r="X30" s="83">
        <f>SUM(X10:X29)</f>
        <v>0</v>
      </c>
    </row>
    <row r="31" spans="1:29" x14ac:dyDescent="0.2">
      <c r="W31" s="4"/>
    </row>
    <row r="32" spans="1:29" ht="14.25" x14ac:dyDescent="0.2">
      <c r="B32" s="27" t="s">
        <v>18</v>
      </c>
      <c r="C32" s="28"/>
      <c r="D32" s="28"/>
      <c r="E32" s="29">
        <f>E30+M30+U30</f>
        <v>0</v>
      </c>
      <c r="F32" s="27" t="s">
        <v>19</v>
      </c>
      <c r="G32" s="30"/>
      <c r="H32" s="27" t="s">
        <v>20</v>
      </c>
      <c r="I32" s="27"/>
      <c r="J32" s="28"/>
      <c r="K32" s="31">
        <f>B30+J30+R30</f>
        <v>0</v>
      </c>
      <c r="L32" s="30"/>
      <c r="M32" s="27" t="s">
        <v>21</v>
      </c>
      <c r="N32" s="28"/>
      <c r="O32" s="28"/>
      <c r="P32" s="32"/>
      <c r="Q32" s="33"/>
      <c r="R32" s="30"/>
      <c r="S32" s="27" t="s">
        <v>37</v>
      </c>
      <c r="T32" s="28"/>
      <c r="U32" s="34"/>
      <c r="V32" s="28"/>
      <c r="W32" s="28"/>
      <c r="X32" s="32"/>
    </row>
    <row r="34" spans="1:29" x14ac:dyDescent="0.2">
      <c r="B34" s="91" t="s">
        <v>22</v>
      </c>
      <c r="C34" s="92"/>
      <c r="D34" s="92"/>
      <c r="E34" s="92"/>
      <c r="F34" s="93"/>
      <c r="G34" s="94">
        <f>SUM(G30+O30+W30)</f>
        <v>0</v>
      </c>
      <c r="H34" s="95" t="s">
        <v>17</v>
      </c>
      <c r="I34" s="95"/>
      <c r="J34" s="96" t="s">
        <v>23</v>
      </c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9"/>
      <c r="AC34" s="5"/>
    </row>
    <row r="35" spans="1:29" ht="13.5" thickBot="1" x14ac:dyDescent="0.25">
      <c r="B35" s="100" t="s">
        <v>24</v>
      </c>
      <c r="C35" s="101"/>
      <c r="D35" s="101"/>
      <c r="E35" s="101"/>
      <c r="F35" s="102"/>
      <c r="G35" s="103">
        <f>0.25*G34</f>
        <v>0</v>
      </c>
      <c r="H35" s="104" t="s">
        <v>17</v>
      </c>
      <c r="I35" s="104"/>
      <c r="J35" s="105" t="s">
        <v>25</v>
      </c>
      <c r="K35" s="106"/>
      <c r="L35" s="107"/>
      <c r="M35" s="131"/>
      <c r="N35" s="235" t="s">
        <v>65</v>
      </c>
      <c r="O35" s="236"/>
      <c r="P35" s="109"/>
      <c r="Q35" s="109"/>
      <c r="R35" s="107">
        <f>SUM(M35*2)</f>
        <v>0</v>
      </c>
      <c r="S35" s="104" t="s">
        <v>17</v>
      </c>
      <c r="T35" s="98"/>
      <c r="U35" s="98"/>
      <c r="V35" s="98"/>
      <c r="W35" s="98"/>
      <c r="X35" s="99"/>
      <c r="AC35" s="5"/>
    </row>
    <row r="36" spans="1:29" ht="13.5" thickTop="1" x14ac:dyDescent="0.2">
      <c r="B36" s="110" t="s">
        <v>27</v>
      </c>
      <c r="C36" s="111"/>
      <c r="D36" s="111"/>
      <c r="E36" s="111"/>
      <c r="F36" s="112"/>
      <c r="G36" s="127">
        <f>G34+G35</f>
        <v>0</v>
      </c>
      <c r="H36" s="113" t="s">
        <v>17</v>
      </c>
      <c r="I36" s="113"/>
      <c r="J36" s="114" t="s">
        <v>28</v>
      </c>
      <c r="K36" s="114"/>
      <c r="L36" s="114"/>
      <c r="M36" s="132"/>
      <c r="N36" s="241" t="s">
        <v>66</v>
      </c>
      <c r="O36" s="241"/>
      <c r="P36" s="114"/>
      <c r="Q36" s="114"/>
      <c r="R36" s="114">
        <f>SUM(M36*200)</f>
        <v>0</v>
      </c>
      <c r="S36" s="104" t="s">
        <v>17</v>
      </c>
      <c r="T36" s="98"/>
      <c r="U36" s="98"/>
      <c r="V36" s="98"/>
      <c r="W36" s="98"/>
      <c r="X36" s="99"/>
    </row>
    <row r="37" spans="1:29" x14ac:dyDescent="0.2">
      <c r="A37" s="10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115"/>
      <c r="M37" s="111"/>
      <c r="N37" s="105" t="s">
        <v>29</v>
      </c>
      <c r="O37" s="107"/>
      <c r="P37" s="116"/>
      <c r="Q37" s="116"/>
      <c r="R37" s="117">
        <f>SUM(P32*6)</f>
        <v>0</v>
      </c>
      <c r="S37" s="104" t="s">
        <v>17</v>
      </c>
      <c r="T37" s="98"/>
      <c r="U37" s="98"/>
      <c r="V37" s="98"/>
      <c r="W37" s="98"/>
      <c r="X37" s="99"/>
      <c r="AC37" s="5"/>
    </row>
    <row r="38" spans="1:29" ht="13.5" thickBot="1" x14ac:dyDescent="0.25">
      <c r="A38" s="10"/>
      <c r="B38" s="90" t="s">
        <v>30</v>
      </c>
      <c r="C38" s="89"/>
      <c r="D38" s="89"/>
      <c r="E38" s="89"/>
      <c r="F38" s="89"/>
      <c r="G38" s="89"/>
      <c r="H38" s="89"/>
      <c r="I38" s="89"/>
      <c r="J38" s="89"/>
      <c r="K38" s="98"/>
      <c r="L38" s="111"/>
      <c r="M38" s="111"/>
      <c r="N38" s="105" t="s">
        <v>31</v>
      </c>
      <c r="O38" s="107"/>
      <c r="P38" s="107"/>
      <c r="Q38" s="107"/>
      <c r="R38" s="117">
        <f>SUM(H30/2+P30+X30/2)</f>
        <v>0</v>
      </c>
      <c r="S38" s="104" t="s">
        <v>17</v>
      </c>
      <c r="T38" s="98"/>
      <c r="U38" s="98"/>
      <c r="V38" s="98"/>
      <c r="W38" s="98"/>
      <c r="X38" s="99"/>
      <c r="AC38" s="5"/>
    </row>
    <row r="39" spans="1:29" ht="14.25" thickTop="1" thickBot="1" x14ac:dyDescent="0.25">
      <c r="A39" s="10"/>
      <c r="B39" s="200"/>
      <c r="C39" s="200"/>
      <c r="D39" s="200"/>
      <c r="E39" s="173"/>
      <c r="F39" s="125"/>
      <c r="G39" s="125"/>
      <c r="H39" s="212"/>
      <c r="I39" s="144"/>
      <c r="J39" s="144"/>
      <c r="K39" s="126"/>
      <c r="L39" s="101"/>
      <c r="M39" s="101"/>
      <c r="N39" s="118" t="s">
        <v>32</v>
      </c>
      <c r="O39" s="101"/>
      <c r="P39" s="101"/>
      <c r="Q39" s="101"/>
      <c r="R39" s="118">
        <f>SUM(X32*3)</f>
        <v>0</v>
      </c>
      <c r="S39" s="104" t="s">
        <v>17</v>
      </c>
      <c r="T39" s="119" t="s">
        <v>33</v>
      </c>
      <c r="U39" s="120"/>
      <c r="V39" s="120"/>
      <c r="W39" s="121">
        <f>SUM(K47+G34+R40)</f>
        <v>0</v>
      </c>
      <c r="X39" s="122" t="s">
        <v>34</v>
      </c>
      <c r="AC39" s="5"/>
    </row>
    <row r="40" spans="1:29" ht="14.25" thickTop="1" thickBot="1" x14ac:dyDescent="0.25">
      <c r="A40" s="10"/>
      <c r="B40" s="173"/>
      <c r="C40" s="173"/>
      <c r="D40" s="173"/>
      <c r="E40" s="173"/>
      <c r="F40" s="107"/>
      <c r="G40" s="107" t="s">
        <v>42</v>
      </c>
      <c r="H40" s="111"/>
      <c r="I40" s="111"/>
      <c r="J40" s="111"/>
      <c r="K40" s="98"/>
      <c r="L40" s="110" t="s">
        <v>35</v>
      </c>
      <c r="M40" s="111"/>
      <c r="N40" s="111"/>
      <c r="O40" s="111"/>
      <c r="P40" s="111"/>
      <c r="Q40" s="111"/>
      <c r="R40" s="123">
        <f>SUM(R39+R38+R37+R36+R35)</f>
        <v>0</v>
      </c>
      <c r="S40" s="124" t="s">
        <v>17</v>
      </c>
      <c r="T40" s="237" t="s">
        <v>36</v>
      </c>
      <c r="U40" s="269"/>
      <c r="V40" s="238"/>
      <c r="W40" s="239">
        <f>SUM(K47+G36+R40)</f>
        <v>0</v>
      </c>
      <c r="X40" s="240" t="s">
        <v>34</v>
      </c>
    </row>
    <row r="41" spans="1:29" ht="13.5" thickTop="1" x14ac:dyDescent="0.2">
      <c r="B41" s="174"/>
      <c r="C41" s="174"/>
      <c r="D41" s="174"/>
      <c r="E41" s="174"/>
      <c r="F41" s="125"/>
      <c r="G41" s="125"/>
      <c r="H41" s="35"/>
      <c r="I41" s="35"/>
      <c r="J41" s="188"/>
      <c r="K41" s="170"/>
      <c r="L41" s="126"/>
      <c r="M41" s="35"/>
      <c r="N41" s="35"/>
      <c r="O41" s="35"/>
      <c r="P41" s="35"/>
      <c r="Q41" s="35"/>
      <c r="R41" s="35"/>
      <c r="S41" s="35"/>
      <c r="T41" s="266" t="s">
        <v>70</v>
      </c>
      <c r="U41" s="267"/>
      <c r="V41" s="268"/>
      <c r="W41" s="263">
        <v>0</v>
      </c>
      <c r="X41" s="265" t="s">
        <v>34</v>
      </c>
    </row>
    <row r="42" spans="1:29" x14ac:dyDescent="0.2">
      <c r="B42" s="194"/>
      <c r="C42" s="195"/>
      <c r="D42" s="196"/>
      <c r="E42" s="197"/>
      <c r="G42" s="35"/>
      <c r="H42" s="36"/>
      <c r="I42" s="36"/>
      <c r="J42" s="36"/>
      <c r="K42" s="162" t="s">
        <v>76</v>
      </c>
      <c r="L42" s="163"/>
      <c r="M42" s="163"/>
      <c r="N42" s="164"/>
      <c r="O42" s="164"/>
      <c r="P42" s="165"/>
      <c r="Q42" s="10"/>
      <c r="R42" s="10"/>
      <c r="T42" s="158"/>
      <c r="U42" s="159"/>
      <c r="V42" s="157"/>
      <c r="W42" s="160"/>
      <c r="X42" s="161"/>
    </row>
    <row r="43" spans="1:29" x14ac:dyDescent="0.2">
      <c r="G43" s="188"/>
      <c r="H43" s="189"/>
      <c r="I43" s="189"/>
      <c r="J43" s="176"/>
      <c r="K43" s="166" t="s">
        <v>41</v>
      </c>
      <c r="L43" s="167"/>
      <c r="M43" s="167"/>
      <c r="N43" s="167"/>
      <c r="O43" s="168"/>
      <c r="P43" s="169"/>
      <c r="Q43" s="189"/>
      <c r="R43" s="189"/>
      <c r="T43" s="158" t="s">
        <v>39</v>
      </c>
      <c r="U43" s="159"/>
      <c r="V43" s="157"/>
      <c r="W43" s="160" t="s">
        <v>77</v>
      </c>
      <c r="X43" s="161"/>
    </row>
    <row r="44" spans="1:29" x14ac:dyDescent="0.2">
      <c r="B44" s="35"/>
      <c r="C44" s="35"/>
      <c r="D44" s="188"/>
      <c r="E44" s="188"/>
      <c r="F44" s="188"/>
      <c r="G44" s="10"/>
      <c r="H44" s="10"/>
      <c r="I44" s="10"/>
      <c r="J44" s="36"/>
      <c r="K44" s="35"/>
    </row>
    <row r="45" spans="1:29" x14ac:dyDescent="0.2">
      <c r="B45" s="35"/>
      <c r="C45" s="35"/>
      <c r="D45" s="188"/>
      <c r="E45" s="188"/>
      <c r="F45" s="188"/>
      <c r="G45" s="188"/>
      <c r="H45" s="189"/>
      <c r="I45" s="189"/>
      <c r="J45" s="35"/>
      <c r="K45" s="35"/>
      <c r="L45" s="35"/>
      <c r="M45" s="35"/>
    </row>
    <row r="46" spans="1:29" x14ac:dyDescent="0.2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29" x14ac:dyDescent="0.2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29" x14ac:dyDescent="0.2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2:13" x14ac:dyDescent="0.2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2:13" x14ac:dyDescent="0.2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</sheetData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view="pageLayout" topLeftCell="A32" zoomScaleNormal="200" workbookViewId="0">
      <selection activeCell="H22" sqref="H22"/>
    </sheetView>
  </sheetViews>
  <sheetFormatPr defaultColWidth="11.42578125" defaultRowHeight="12.75" x14ac:dyDescent="0.2"/>
  <cols>
    <col min="1" max="1" width="4.7109375" style="3" customWidth="1"/>
    <col min="2" max="3" width="5.7109375" style="3" customWidth="1"/>
    <col min="4" max="4" width="6.28515625" style="3" customWidth="1"/>
    <col min="5" max="5" width="5.7109375" style="3" customWidth="1"/>
    <col min="6" max="6" width="4.7109375" style="3" customWidth="1"/>
    <col min="7" max="7" width="9.5703125" style="3" customWidth="1"/>
    <col min="8" max="8" width="7.7109375" style="3" customWidth="1"/>
    <col min="9" max="9" width="4.85546875" style="3" customWidth="1"/>
    <col min="10" max="11" width="5.7109375" style="3" customWidth="1"/>
    <col min="12" max="13" width="6.28515625" style="3" customWidth="1"/>
    <col min="14" max="14" width="4.7109375" style="3" customWidth="1"/>
    <col min="15" max="15" width="8.140625" style="3" customWidth="1"/>
    <col min="16" max="16" width="7.140625" style="3" customWidth="1"/>
    <col min="17" max="17" width="5.28515625" style="3" customWidth="1"/>
    <col min="18" max="18" width="6.42578125" style="3" customWidth="1"/>
    <col min="19" max="19" width="5.7109375" style="3" customWidth="1"/>
    <col min="20" max="20" width="6.28515625" style="3" customWidth="1"/>
    <col min="21" max="21" width="5.7109375" style="3" customWidth="1"/>
    <col min="22" max="22" width="4.7109375" style="3" customWidth="1"/>
    <col min="23" max="23" width="7.7109375" style="3" customWidth="1"/>
    <col min="24" max="24" width="7.7109375" style="4" customWidth="1"/>
    <col min="25" max="16384" width="11.42578125" style="3"/>
  </cols>
  <sheetData>
    <row r="1" spans="1:24" x14ac:dyDescent="0.2">
      <c r="A1" s="283" t="s">
        <v>80</v>
      </c>
      <c r="B1" s="270"/>
      <c r="C1" s="270"/>
      <c r="D1" s="270"/>
      <c r="E1" s="150"/>
      <c r="F1" s="150"/>
      <c r="G1" s="149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271"/>
    </row>
    <row r="2" spans="1:24" x14ac:dyDescent="0.2">
      <c r="A2" s="278" t="s">
        <v>81</v>
      </c>
      <c r="B2" s="272"/>
      <c r="C2" s="272"/>
      <c r="D2" s="272"/>
      <c r="E2" s="273"/>
      <c r="F2" s="273"/>
      <c r="G2" s="273"/>
      <c r="H2" s="273"/>
      <c r="I2" s="273"/>
      <c r="J2" s="273"/>
      <c r="K2" s="273"/>
      <c r="L2" s="286" t="s">
        <v>83</v>
      </c>
      <c r="M2" s="273"/>
      <c r="N2" s="273"/>
      <c r="O2" s="273"/>
      <c r="P2" s="273"/>
      <c r="Q2" s="273"/>
      <c r="R2" s="273"/>
      <c r="S2" s="273"/>
      <c r="T2" s="150"/>
      <c r="U2" s="150"/>
      <c r="V2" s="150"/>
      <c r="W2" s="150"/>
      <c r="X2" s="271"/>
    </row>
    <row r="3" spans="1:24" x14ac:dyDescent="0.2">
      <c r="A3" s="278" t="s">
        <v>82</v>
      </c>
      <c r="B3" s="274"/>
      <c r="C3" s="274"/>
      <c r="D3" s="284"/>
      <c r="E3" s="279"/>
      <c r="F3" s="279"/>
      <c r="G3" s="279"/>
      <c r="H3" s="279"/>
      <c r="I3" s="279"/>
      <c r="J3" s="279"/>
      <c r="K3" s="279"/>
      <c r="L3" s="284"/>
      <c r="M3" s="279"/>
      <c r="N3" s="279"/>
      <c r="O3" s="279"/>
      <c r="P3" s="279"/>
      <c r="Q3" s="279"/>
      <c r="R3" s="279"/>
      <c r="S3" s="279"/>
      <c r="T3" s="284"/>
      <c r="U3" s="279"/>
      <c r="V3" s="279"/>
      <c r="W3" s="279"/>
      <c r="X3" s="279"/>
    </row>
    <row r="4" spans="1:24" x14ac:dyDescent="0.2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</row>
    <row r="5" spans="1:24" x14ac:dyDescent="0.2">
      <c r="A5" s="285"/>
      <c r="B5" s="280"/>
      <c r="C5" s="281"/>
      <c r="D5" s="285"/>
      <c r="E5" s="280"/>
      <c r="F5" s="281"/>
      <c r="G5" s="282"/>
      <c r="H5" s="276"/>
      <c r="I5" s="276"/>
      <c r="J5" s="277"/>
      <c r="K5" s="277"/>
      <c r="L5" s="285"/>
      <c r="M5" s="280"/>
      <c r="N5" s="281"/>
      <c r="O5" s="282"/>
      <c r="P5" s="276"/>
      <c r="Q5" s="276"/>
      <c r="R5" s="277"/>
      <c r="S5" s="277"/>
      <c r="T5" s="285"/>
      <c r="U5" s="280"/>
      <c r="V5" s="281"/>
      <c r="W5" s="282"/>
      <c r="X5" s="276"/>
    </row>
    <row r="6" spans="1:24" x14ac:dyDescent="0.2">
      <c r="A6" s="150"/>
      <c r="B6" s="150"/>
      <c r="C6" s="150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150"/>
      <c r="Q6" s="150"/>
      <c r="R6" s="150"/>
      <c r="S6" s="150"/>
      <c r="T6" s="150"/>
      <c r="U6" s="150"/>
      <c r="V6" s="150"/>
      <c r="W6" s="150"/>
      <c r="X6" s="150"/>
    </row>
    <row r="7" spans="1:24" x14ac:dyDescent="0.2">
      <c r="A7" s="287" t="s">
        <v>122</v>
      </c>
      <c r="B7" s="362" t="s">
        <v>85</v>
      </c>
      <c r="C7" s="288"/>
      <c r="D7" s="289"/>
      <c r="E7" s="290"/>
      <c r="F7" s="289"/>
      <c r="G7" s="289"/>
      <c r="H7" s="288"/>
      <c r="I7" s="291" t="s">
        <v>122</v>
      </c>
      <c r="J7" s="362" t="s">
        <v>86</v>
      </c>
      <c r="K7" s="288"/>
      <c r="L7" s="289"/>
      <c r="M7" s="290"/>
      <c r="N7" s="289"/>
      <c r="O7" s="289"/>
      <c r="P7" s="288"/>
      <c r="Q7" s="291" t="s">
        <v>122</v>
      </c>
      <c r="R7" s="362" t="s">
        <v>87</v>
      </c>
      <c r="S7" s="288"/>
      <c r="T7" s="289"/>
      <c r="U7" s="290"/>
      <c r="V7" s="289"/>
      <c r="W7" s="289"/>
      <c r="X7" s="292"/>
    </row>
    <row r="8" spans="1:24" x14ac:dyDescent="0.2">
      <c r="A8" s="287" t="s">
        <v>84</v>
      </c>
      <c r="B8" s="363" t="s">
        <v>112</v>
      </c>
      <c r="C8" s="293" t="s">
        <v>114</v>
      </c>
      <c r="D8" s="293" t="s">
        <v>119</v>
      </c>
      <c r="E8" s="293" t="s">
        <v>121</v>
      </c>
      <c r="F8" s="293" t="s">
        <v>109</v>
      </c>
      <c r="G8" s="293" t="s">
        <v>88</v>
      </c>
      <c r="H8" s="294" t="s">
        <v>88</v>
      </c>
      <c r="I8" s="287" t="s">
        <v>84</v>
      </c>
      <c r="J8" s="363" t="s">
        <v>112</v>
      </c>
      <c r="K8" s="293" t="s">
        <v>114</v>
      </c>
      <c r="L8" s="293" t="s">
        <v>119</v>
      </c>
      <c r="M8" s="293" t="s">
        <v>121</v>
      </c>
      <c r="N8" s="293" t="s">
        <v>109</v>
      </c>
      <c r="O8" s="293" t="s">
        <v>88</v>
      </c>
      <c r="P8" s="294" t="s">
        <v>88</v>
      </c>
      <c r="Q8" s="287" t="s">
        <v>84</v>
      </c>
      <c r="R8" s="363" t="s">
        <v>112</v>
      </c>
      <c r="S8" s="293" t="s">
        <v>114</v>
      </c>
      <c r="T8" s="293" t="s">
        <v>119</v>
      </c>
      <c r="U8" s="293" t="s">
        <v>111</v>
      </c>
      <c r="V8" s="293" t="s">
        <v>109</v>
      </c>
      <c r="W8" s="293" t="s">
        <v>88</v>
      </c>
      <c r="X8" s="294" t="s">
        <v>88</v>
      </c>
    </row>
    <row r="9" spans="1:24" x14ac:dyDescent="0.2">
      <c r="A9" s="287" t="s">
        <v>12</v>
      </c>
      <c r="B9" s="363" t="s">
        <v>113</v>
      </c>
      <c r="C9" s="295" t="s">
        <v>110</v>
      </c>
      <c r="D9" s="293" t="s">
        <v>120</v>
      </c>
      <c r="E9" s="293" t="s">
        <v>115</v>
      </c>
      <c r="F9" s="293" t="s">
        <v>115</v>
      </c>
      <c r="G9" s="293" t="s">
        <v>105</v>
      </c>
      <c r="H9" s="294" t="s">
        <v>110</v>
      </c>
      <c r="I9" s="287" t="s">
        <v>12</v>
      </c>
      <c r="J9" s="363" t="s">
        <v>113</v>
      </c>
      <c r="K9" s="293" t="s">
        <v>110</v>
      </c>
      <c r="L9" s="293" t="s">
        <v>120</v>
      </c>
      <c r="M9" s="296" t="s">
        <v>115</v>
      </c>
      <c r="N9" s="296" t="s">
        <v>115</v>
      </c>
      <c r="O9" s="297" t="s">
        <v>105</v>
      </c>
      <c r="P9" s="298" t="s">
        <v>110</v>
      </c>
      <c r="Q9" s="287" t="s">
        <v>12</v>
      </c>
      <c r="R9" s="369" t="s">
        <v>113</v>
      </c>
      <c r="S9" s="296" t="s">
        <v>110</v>
      </c>
      <c r="T9" s="296" t="s">
        <v>120</v>
      </c>
      <c r="U9" s="296" t="s">
        <v>115</v>
      </c>
      <c r="V9" s="296" t="s">
        <v>115</v>
      </c>
      <c r="W9" s="299" t="s">
        <v>105</v>
      </c>
      <c r="X9" s="298" t="s">
        <v>110</v>
      </c>
    </row>
    <row r="10" spans="1:24" x14ac:dyDescent="0.2">
      <c r="A10" s="300">
        <v>8</v>
      </c>
      <c r="B10" s="364"/>
      <c r="C10" s="301"/>
      <c r="D10" s="302">
        <v>0.02</v>
      </c>
      <c r="E10" s="303">
        <f t="shared" ref="E10:E25" si="0">B10*D10</f>
        <v>0</v>
      </c>
      <c r="F10" s="303">
        <v>300</v>
      </c>
      <c r="G10" s="304">
        <f t="shared" ref="G10:G25" si="1">E10*F10</f>
        <v>0</v>
      </c>
      <c r="H10" s="304">
        <f>SUM((C10*D10*F10)/2)</f>
        <v>0</v>
      </c>
      <c r="I10" s="300">
        <v>8</v>
      </c>
      <c r="J10" s="364"/>
      <c r="K10" s="303"/>
      <c r="L10" s="302">
        <v>0.02</v>
      </c>
      <c r="M10" s="303">
        <f t="shared" ref="M10:M25" si="2">J10*L10</f>
        <v>0</v>
      </c>
      <c r="N10" s="303">
        <v>300</v>
      </c>
      <c r="O10" s="304">
        <f t="shared" ref="O10:O25" si="3">M10*N10</f>
        <v>0</v>
      </c>
      <c r="P10" s="304">
        <f t="shared" ref="P10:P25" si="4">SUM(K10*L10*N10)</f>
        <v>0</v>
      </c>
      <c r="Q10" s="300">
        <v>8</v>
      </c>
      <c r="R10" s="364"/>
      <c r="S10" s="303"/>
      <c r="T10" s="302">
        <v>0.02</v>
      </c>
      <c r="U10" s="303">
        <f t="shared" ref="U10:U25" si="5">R10*T10</f>
        <v>0</v>
      </c>
      <c r="V10" s="303">
        <v>330</v>
      </c>
      <c r="W10" s="305">
        <f t="shared" ref="W10:W25" si="6">SUM(R10*T10*V10)</f>
        <v>0</v>
      </c>
      <c r="X10" s="304">
        <f t="shared" ref="X10:X25" si="7">SUM(S10*T10*V10)</f>
        <v>0</v>
      </c>
    </row>
    <row r="11" spans="1:24" x14ac:dyDescent="0.2">
      <c r="A11" s="306">
        <v>10</v>
      </c>
      <c r="B11" s="364"/>
      <c r="C11" s="301"/>
      <c r="D11" s="307">
        <v>0.04</v>
      </c>
      <c r="E11" s="301">
        <f t="shared" si="0"/>
        <v>0</v>
      </c>
      <c r="F11" s="303">
        <v>300</v>
      </c>
      <c r="G11" s="308">
        <f t="shared" si="1"/>
        <v>0</v>
      </c>
      <c r="H11" s="304">
        <f t="shared" ref="H11:H29" si="8">SUM((C11*D11*F11)/2)</f>
        <v>0</v>
      </c>
      <c r="I11" s="306">
        <v>10</v>
      </c>
      <c r="J11" s="364"/>
      <c r="K11" s="303"/>
      <c r="L11" s="307">
        <v>3.5000000000000003E-2</v>
      </c>
      <c r="M11" s="301">
        <f t="shared" si="2"/>
        <v>0</v>
      </c>
      <c r="N11" s="303">
        <v>300</v>
      </c>
      <c r="O11" s="308">
        <f t="shared" si="3"/>
        <v>0</v>
      </c>
      <c r="P11" s="308">
        <f t="shared" si="4"/>
        <v>0</v>
      </c>
      <c r="Q11" s="306">
        <v>10</v>
      </c>
      <c r="R11" s="365"/>
      <c r="S11" s="301"/>
      <c r="T11" s="307">
        <v>3.2000000000000001E-2</v>
      </c>
      <c r="U11" s="301">
        <f t="shared" si="5"/>
        <v>0</v>
      </c>
      <c r="V11" s="303">
        <v>330</v>
      </c>
      <c r="W11" s="309">
        <f t="shared" si="6"/>
        <v>0</v>
      </c>
      <c r="X11" s="308">
        <f t="shared" si="7"/>
        <v>0</v>
      </c>
    </row>
    <row r="12" spans="1:24" x14ac:dyDescent="0.2">
      <c r="A12" s="306">
        <v>12</v>
      </c>
      <c r="B12" s="364"/>
      <c r="C12" s="301"/>
      <c r="D12" s="307">
        <v>6.5000000000000002E-2</v>
      </c>
      <c r="E12" s="301">
        <f t="shared" si="0"/>
        <v>0</v>
      </c>
      <c r="F12" s="303">
        <v>324</v>
      </c>
      <c r="G12" s="308">
        <f t="shared" si="1"/>
        <v>0</v>
      </c>
      <c r="H12" s="304">
        <f t="shared" si="8"/>
        <v>0</v>
      </c>
      <c r="I12" s="306">
        <v>12</v>
      </c>
      <c r="J12" s="364"/>
      <c r="K12" s="303"/>
      <c r="L12" s="307">
        <v>6.5000000000000002E-2</v>
      </c>
      <c r="M12" s="301">
        <f t="shared" si="2"/>
        <v>0</v>
      </c>
      <c r="N12" s="303">
        <v>300</v>
      </c>
      <c r="O12" s="308">
        <f t="shared" si="3"/>
        <v>0</v>
      </c>
      <c r="P12" s="308">
        <f t="shared" si="4"/>
        <v>0</v>
      </c>
      <c r="Q12" s="306">
        <v>12</v>
      </c>
      <c r="R12" s="365"/>
      <c r="S12" s="301"/>
      <c r="T12" s="307">
        <v>5.2999999999999999E-2</v>
      </c>
      <c r="U12" s="301">
        <f t="shared" si="5"/>
        <v>0</v>
      </c>
      <c r="V12" s="303">
        <v>330</v>
      </c>
      <c r="W12" s="309">
        <f t="shared" si="6"/>
        <v>0</v>
      </c>
      <c r="X12" s="308">
        <f t="shared" si="7"/>
        <v>0</v>
      </c>
    </row>
    <row r="13" spans="1:24" x14ac:dyDescent="0.2">
      <c r="A13" s="306">
        <v>14</v>
      </c>
      <c r="B13" s="364"/>
      <c r="C13" s="301"/>
      <c r="D13" s="307">
        <v>9.5000000000000001E-2</v>
      </c>
      <c r="E13" s="301">
        <f t="shared" si="0"/>
        <v>0</v>
      </c>
      <c r="F13" s="303">
        <v>398</v>
      </c>
      <c r="G13" s="308">
        <f t="shared" si="1"/>
        <v>0</v>
      </c>
      <c r="H13" s="304">
        <f t="shared" si="8"/>
        <v>0</v>
      </c>
      <c r="I13" s="306">
        <v>14</v>
      </c>
      <c r="J13" s="364"/>
      <c r="K13" s="303"/>
      <c r="L13" s="307">
        <v>0.1</v>
      </c>
      <c r="M13" s="301">
        <f t="shared" si="2"/>
        <v>0</v>
      </c>
      <c r="N13" s="303">
        <v>319</v>
      </c>
      <c r="O13" s="308">
        <f t="shared" si="3"/>
        <v>0</v>
      </c>
      <c r="P13" s="308">
        <f t="shared" si="4"/>
        <v>0</v>
      </c>
      <c r="Q13" s="306">
        <v>14</v>
      </c>
      <c r="R13" s="365"/>
      <c r="S13" s="301"/>
      <c r="T13" s="307">
        <v>7.8E-2</v>
      </c>
      <c r="U13" s="301">
        <f t="shared" si="5"/>
        <v>0</v>
      </c>
      <c r="V13" s="303">
        <v>330</v>
      </c>
      <c r="W13" s="309">
        <f t="shared" si="6"/>
        <v>0</v>
      </c>
      <c r="X13" s="308">
        <f t="shared" si="7"/>
        <v>0</v>
      </c>
    </row>
    <row r="14" spans="1:24" x14ac:dyDescent="0.2">
      <c r="A14" s="306">
        <v>16</v>
      </c>
      <c r="B14" s="364"/>
      <c r="C14" s="301"/>
      <c r="D14" s="307">
        <v>0.13</v>
      </c>
      <c r="E14" s="301">
        <f t="shared" si="0"/>
        <v>0</v>
      </c>
      <c r="F14" s="301">
        <v>444</v>
      </c>
      <c r="G14" s="308">
        <f t="shared" si="1"/>
        <v>0</v>
      </c>
      <c r="H14" s="304">
        <f t="shared" si="8"/>
        <v>0</v>
      </c>
      <c r="I14" s="306">
        <v>16</v>
      </c>
      <c r="J14" s="364"/>
      <c r="K14" s="303"/>
      <c r="L14" s="307">
        <v>0.14000000000000001</v>
      </c>
      <c r="M14" s="301">
        <f t="shared" si="2"/>
        <v>0</v>
      </c>
      <c r="N14" s="301">
        <v>357</v>
      </c>
      <c r="O14" s="308">
        <f t="shared" si="3"/>
        <v>0</v>
      </c>
      <c r="P14" s="308">
        <f t="shared" si="4"/>
        <v>0</v>
      </c>
      <c r="Q14" s="306">
        <v>16</v>
      </c>
      <c r="R14" s="365"/>
      <c r="S14" s="301"/>
      <c r="T14" s="307">
        <v>0.105</v>
      </c>
      <c r="U14" s="301">
        <f t="shared" si="5"/>
        <v>0</v>
      </c>
      <c r="V14" s="303">
        <v>330</v>
      </c>
      <c r="W14" s="309">
        <f t="shared" si="6"/>
        <v>0</v>
      </c>
      <c r="X14" s="308">
        <f t="shared" si="7"/>
        <v>0</v>
      </c>
    </row>
    <row r="15" spans="1:24" x14ac:dyDescent="0.2">
      <c r="A15" s="306">
        <v>18</v>
      </c>
      <c r="B15" s="364"/>
      <c r="C15" s="301"/>
      <c r="D15" s="307">
        <v>0.18</v>
      </c>
      <c r="E15" s="301">
        <f t="shared" si="0"/>
        <v>0</v>
      </c>
      <c r="F15" s="301">
        <v>487</v>
      </c>
      <c r="G15" s="308">
        <f t="shared" si="1"/>
        <v>0</v>
      </c>
      <c r="H15" s="304">
        <f t="shared" si="8"/>
        <v>0</v>
      </c>
      <c r="I15" s="306">
        <v>18</v>
      </c>
      <c r="J15" s="364"/>
      <c r="K15" s="303"/>
      <c r="L15" s="307">
        <v>0.2</v>
      </c>
      <c r="M15" s="301">
        <f t="shared" si="2"/>
        <v>0</v>
      </c>
      <c r="N15" s="301">
        <v>389</v>
      </c>
      <c r="O15" s="308">
        <f t="shared" si="3"/>
        <v>0</v>
      </c>
      <c r="P15" s="308">
        <f t="shared" si="4"/>
        <v>0</v>
      </c>
      <c r="Q15" s="306">
        <v>18</v>
      </c>
      <c r="R15" s="365"/>
      <c r="S15" s="301"/>
      <c r="T15" s="307">
        <v>0.14000000000000001</v>
      </c>
      <c r="U15" s="301">
        <f t="shared" si="5"/>
        <v>0</v>
      </c>
      <c r="V15" s="303">
        <v>330</v>
      </c>
      <c r="W15" s="309">
        <f t="shared" si="6"/>
        <v>0</v>
      </c>
      <c r="X15" s="308">
        <f t="shared" si="7"/>
        <v>0</v>
      </c>
    </row>
    <row r="16" spans="1:24" x14ac:dyDescent="0.2">
      <c r="A16" s="306">
        <v>20</v>
      </c>
      <c r="B16" s="364"/>
      <c r="C16" s="301"/>
      <c r="D16" s="307">
        <v>0.22</v>
      </c>
      <c r="E16" s="301">
        <f t="shared" si="0"/>
        <v>0</v>
      </c>
      <c r="F16" s="301">
        <v>512</v>
      </c>
      <c r="G16" s="308">
        <f t="shared" si="1"/>
        <v>0</v>
      </c>
      <c r="H16" s="304">
        <f t="shared" si="8"/>
        <v>0</v>
      </c>
      <c r="I16" s="306">
        <v>20</v>
      </c>
      <c r="J16" s="364"/>
      <c r="K16" s="301"/>
      <c r="L16" s="307">
        <v>0.25</v>
      </c>
      <c r="M16" s="301">
        <f t="shared" si="2"/>
        <v>0</v>
      </c>
      <c r="N16" s="301">
        <v>416</v>
      </c>
      <c r="O16" s="308">
        <f t="shared" si="3"/>
        <v>0</v>
      </c>
      <c r="P16" s="308">
        <f t="shared" si="4"/>
        <v>0</v>
      </c>
      <c r="Q16" s="306">
        <v>20</v>
      </c>
      <c r="R16" s="365"/>
      <c r="S16" s="301"/>
      <c r="T16" s="307">
        <v>0.17499999999999999</v>
      </c>
      <c r="U16" s="301">
        <f t="shared" si="5"/>
        <v>0</v>
      </c>
      <c r="V16" s="303">
        <v>330</v>
      </c>
      <c r="W16" s="309">
        <f t="shared" si="6"/>
        <v>0</v>
      </c>
      <c r="X16" s="308">
        <f t="shared" si="7"/>
        <v>0</v>
      </c>
    </row>
    <row r="17" spans="1:24" x14ac:dyDescent="0.2">
      <c r="A17" s="306">
        <v>22</v>
      </c>
      <c r="B17" s="364"/>
      <c r="C17" s="301"/>
      <c r="D17" s="307">
        <v>0.28000000000000003</v>
      </c>
      <c r="E17" s="301">
        <f t="shared" si="0"/>
        <v>0</v>
      </c>
      <c r="F17" s="301">
        <v>530</v>
      </c>
      <c r="G17" s="308">
        <f t="shared" si="1"/>
        <v>0</v>
      </c>
      <c r="H17" s="304">
        <f t="shared" si="8"/>
        <v>0</v>
      </c>
      <c r="I17" s="306">
        <v>22</v>
      </c>
      <c r="J17" s="364"/>
      <c r="K17" s="301"/>
      <c r="L17" s="307">
        <v>0.32</v>
      </c>
      <c r="M17" s="301">
        <f t="shared" si="2"/>
        <v>0</v>
      </c>
      <c r="N17" s="301">
        <v>431</v>
      </c>
      <c r="O17" s="308">
        <f t="shared" si="3"/>
        <v>0</v>
      </c>
      <c r="P17" s="308">
        <f t="shared" si="4"/>
        <v>0</v>
      </c>
      <c r="Q17" s="306">
        <v>22</v>
      </c>
      <c r="R17" s="365"/>
      <c r="S17" s="301"/>
      <c r="T17" s="307">
        <v>0.22</v>
      </c>
      <c r="U17" s="301">
        <f t="shared" si="5"/>
        <v>0</v>
      </c>
      <c r="V17" s="303">
        <v>330</v>
      </c>
      <c r="W17" s="309">
        <f t="shared" si="6"/>
        <v>0</v>
      </c>
      <c r="X17" s="308">
        <f t="shared" si="7"/>
        <v>0</v>
      </c>
    </row>
    <row r="18" spans="1:24" x14ac:dyDescent="0.2">
      <c r="A18" s="306">
        <v>24</v>
      </c>
      <c r="B18" s="364"/>
      <c r="C18" s="301"/>
      <c r="D18" s="307">
        <v>0.35</v>
      </c>
      <c r="E18" s="301">
        <f t="shared" si="0"/>
        <v>0</v>
      </c>
      <c r="F18" s="301">
        <v>545</v>
      </c>
      <c r="G18" s="308">
        <f t="shared" si="1"/>
        <v>0</v>
      </c>
      <c r="H18" s="304">
        <f t="shared" si="8"/>
        <v>0</v>
      </c>
      <c r="I18" s="306">
        <v>24</v>
      </c>
      <c r="J18" s="364"/>
      <c r="K18" s="301"/>
      <c r="L18" s="307">
        <v>0.39</v>
      </c>
      <c r="M18" s="301">
        <f t="shared" si="2"/>
        <v>0</v>
      </c>
      <c r="N18" s="301">
        <v>442</v>
      </c>
      <c r="O18" s="308">
        <f t="shared" si="3"/>
        <v>0</v>
      </c>
      <c r="P18" s="308">
        <f t="shared" si="4"/>
        <v>0</v>
      </c>
      <c r="Q18" s="306">
        <v>24</v>
      </c>
      <c r="R18" s="365"/>
      <c r="S18" s="301"/>
      <c r="T18" s="307">
        <v>0.26500000000000001</v>
      </c>
      <c r="U18" s="301">
        <f t="shared" si="5"/>
        <v>0</v>
      </c>
      <c r="V18" s="303">
        <v>330</v>
      </c>
      <c r="W18" s="309">
        <f t="shared" si="6"/>
        <v>0</v>
      </c>
      <c r="X18" s="308">
        <f t="shared" si="7"/>
        <v>0</v>
      </c>
    </row>
    <row r="19" spans="1:24" x14ac:dyDescent="0.2">
      <c r="A19" s="306">
        <v>26</v>
      </c>
      <c r="B19" s="364"/>
      <c r="C19" s="301"/>
      <c r="D19" s="307">
        <v>0.42</v>
      </c>
      <c r="E19" s="301">
        <f t="shared" si="0"/>
        <v>0</v>
      </c>
      <c r="F19" s="301">
        <v>552</v>
      </c>
      <c r="G19" s="308">
        <f t="shared" si="1"/>
        <v>0</v>
      </c>
      <c r="H19" s="304">
        <f t="shared" si="8"/>
        <v>0</v>
      </c>
      <c r="I19" s="306">
        <v>26</v>
      </c>
      <c r="J19" s="364"/>
      <c r="K19" s="301"/>
      <c r="L19" s="307">
        <v>0.47</v>
      </c>
      <c r="M19" s="301">
        <f t="shared" si="2"/>
        <v>0</v>
      </c>
      <c r="N19" s="301">
        <v>453</v>
      </c>
      <c r="O19" s="308">
        <f t="shared" si="3"/>
        <v>0</v>
      </c>
      <c r="P19" s="308">
        <f t="shared" si="4"/>
        <v>0</v>
      </c>
      <c r="Q19" s="306">
        <v>26</v>
      </c>
      <c r="R19" s="365"/>
      <c r="S19" s="301"/>
      <c r="T19" s="307">
        <v>0.315</v>
      </c>
      <c r="U19" s="301">
        <f t="shared" si="5"/>
        <v>0</v>
      </c>
      <c r="V19" s="303">
        <v>330</v>
      </c>
      <c r="W19" s="309">
        <f t="shared" si="6"/>
        <v>0</v>
      </c>
      <c r="X19" s="308">
        <f t="shared" si="7"/>
        <v>0</v>
      </c>
    </row>
    <row r="20" spans="1:24" x14ac:dyDescent="0.2">
      <c r="A20" s="306">
        <v>28</v>
      </c>
      <c r="B20" s="364"/>
      <c r="C20" s="301"/>
      <c r="D20" s="307">
        <v>0.51</v>
      </c>
      <c r="E20" s="301">
        <f t="shared" si="0"/>
        <v>0</v>
      </c>
      <c r="F20" s="301">
        <v>557</v>
      </c>
      <c r="G20" s="308">
        <f t="shared" si="1"/>
        <v>0</v>
      </c>
      <c r="H20" s="304">
        <f t="shared" si="8"/>
        <v>0</v>
      </c>
      <c r="I20" s="306">
        <v>28</v>
      </c>
      <c r="J20" s="364"/>
      <c r="K20" s="301"/>
      <c r="L20" s="307">
        <v>0.56000000000000005</v>
      </c>
      <c r="M20" s="301">
        <f t="shared" si="2"/>
        <v>0</v>
      </c>
      <c r="N20" s="301">
        <v>456</v>
      </c>
      <c r="O20" s="308">
        <f t="shared" si="3"/>
        <v>0</v>
      </c>
      <c r="P20" s="308">
        <f t="shared" si="4"/>
        <v>0</v>
      </c>
      <c r="Q20" s="306">
        <v>28</v>
      </c>
      <c r="R20" s="365"/>
      <c r="S20" s="301"/>
      <c r="T20" s="307">
        <v>0.37</v>
      </c>
      <c r="U20" s="301">
        <f t="shared" si="5"/>
        <v>0</v>
      </c>
      <c r="V20" s="303">
        <v>330</v>
      </c>
      <c r="W20" s="309">
        <f t="shared" si="6"/>
        <v>0</v>
      </c>
      <c r="X20" s="308">
        <f t="shared" si="7"/>
        <v>0</v>
      </c>
    </row>
    <row r="21" spans="1:24" x14ac:dyDescent="0.2">
      <c r="A21" s="306">
        <v>30</v>
      </c>
      <c r="B21" s="364"/>
      <c r="C21" s="301"/>
      <c r="D21" s="307">
        <v>0.59</v>
      </c>
      <c r="E21" s="301">
        <f t="shared" si="0"/>
        <v>0</v>
      </c>
      <c r="F21" s="301">
        <v>559</v>
      </c>
      <c r="G21" s="308">
        <f t="shared" si="1"/>
        <v>0</v>
      </c>
      <c r="H21" s="304">
        <f t="shared" si="8"/>
        <v>0</v>
      </c>
      <c r="I21" s="306">
        <v>30</v>
      </c>
      <c r="J21" s="364"/>
      <c r="K21" s="301"/>
      <c r="L21" s="307">
        <v>0.65</v>
      </c>
      <c r="M21" s="301">
        <f t="shared" si="2"/>
        <v>0</v>
      </c>
      <c r="N21" s="301">
        <v>464</v>
      </c>
      <c r="O21" s="308">
        <f t="shared" si="3"/>
        <v>0</v>
      </c>
      <c r="P21" s="308">
        <f t="shared" si="4"/>
        <v>0</v>
      </c>
      <c r="Q21" s="306">
        <v>30</v>
      </c>
      <c r="R21" s="365"/>
      <c r="S21" s="301"/>
      <c r="T21" s="307">
        <v>0.42499999999999999</v>
      </c>
      <c r="U21" s="301">
        <f t="shared" si="5"/>
        <v>0</v>
      </c>
      <c r="V21" s="303">
        <v>330</v>
      </c>
      <c r="W21" s="309">
        <f t="shared" si="6"/>
        <v>0</v>
      </c>
      <c r="X21" s="308">
        <f t="shared" si="7"/>
        <v>0</v>
      </c>
    </row>
    <row r="22" spans="1:24" x14ac:dyDescent="0.2">
      <c r="A22" s="306">
        <v>32</v>
      </c>
      <c r="B22" s="364"/>
      <c r="C22" s="301"/>
      <c r="D22" s="307">
        <v>0.69</v>
      </c>
      <c r="E22" s="301">
        <f t="shared" si="0"/>
        <v>0</v>
      </c>
      <c r="F22" s="301">
        <v>561</v>
      </c>
      <c r="G22" s="308">
        <f t="shared" si="1"/>
        <v>0</v>
      </c>
      <c r="H22" s="304">
        <f t="shared" si="8"/>
        <v>0</v>
      </c>
      <c r="I22" s="306">
        <v>32</v>
      </c>
      <c r="J22" s="364"/>
      <c r="K22" s="301"/>
      <c r="L22" s="307">
        <v>0.75</v>
      </c>
      <c r="M22" s="301">
        <f t="shared" si="2"/>
        <v>0</v>
      </c>
      <c r="N22" s="301">
        <v>465</v>
      </c>
      <c r="O22" s="308">
        <f t="shared" si="3"/>
        <v>0</v>
      </c>
      <c r="P22" s="308">
        <f t="shared" si="4"/>
        <v>0</v>
      </c>
      <c r="Q22" s="306">
        <v>32</v>
      </c>
      <c r="R22" s="365"/>
      <c r="S22" s="301"/>
      <c r="T22" s="307">
        <v>0.48</v>
      </c>
      <c r="U22" s="301">
        <f t="shared" si="5"/>
        <v>0</v>
      </c>
      <c r="V22" s="303">
        <v>330</v>
      </c>
      <c r="W22" s="309">
        <f t="shared" si="6"/>
        <v>0</v>
      </c>
      <c r="X22" s="308">
        <f t="shared" si="7"/>
        <v>0</v>
      </c>
    </row>
    <row r="23" spans="1:24" x14ac:dyDescent="0.2">
      <c r="A23" s="306">
        <v>34</v>
      </c>
      <c r="B23" s="364"/>
      <c r="C23" s="301"/>
      <c r="D23" s="307">
        <v>0.79</v>
      </c>
      <c r="E23" s="301">
        <f t="shared" si="0"/>
        <v>0</v>
      </c>
      <c r="F23" s="301">
        <v>563</v>
      </c>
      <c r="G23" s="308">
        <f t="shared" si="1"/>
        <v>0</v>
      </c>
      <c r="H23" s="304">
        <f t="shared" si="8"/>
        <v>0</v>
      </c>
      <c r="I23" s="306">
        <v>34</v>
      </c>
      <c r="J23" s="364"/>
      <c r="K23" s="301"/>
      <c r="L23" s="307">
        <v>0.86</v>
      </c>
      <c r="M23" s="301">
        <f t="shared" si="2"/>
        <v>0</v>
      </c>
      <c r="N23" s="301">
        <v>467</v>
      </c>
      <c r="O23" s="308">
        <f t="shared" si="3"/>
        <v>0</v>
      </c>
      <c r="P23" s="308">
        <f t="shared" si="4"/>
        <v>0</v>
      </c>
      <c r="Q23" s="306">
        <v>34</v>
      </c>
      <c r="R23" s="365"/>
      <c r="S23" s="301"/>
      <c r="T23" s="307">
        <v>0.54</v>
      </c>
      <c r="U23" s="301">
        <f t="shared" si="5"/>
        <v>0</v>
      </c>
      <c r="V23" s="303">
        <v>330</v>
      </c>
      <c r="W23" s="309">
        <f t="shared" si="6"/>
        <v>0</v>
      </c>
      <c r="X23" s="308">
        <f t="shared" si="7"/>
        <v>0</v>
      </c>
    </row>
    <row r="24" spans="1:24" x14ac:dyDescent="0.2">
      <c r="A24" s="306">
        <v>36</v>
      </c>
      <c r="B24" s="364"/>
      <c r="C24" s="301"/>
      <c r="D24" s="307">
        <v>0.9</v>
      </c>
      <c r="E24" s="301">
        <f t="shared" si="0"/>
        <v>0</v>
      </c>
      <c r="F24" s="301">
        <v>564</v>
      </c>
      <c r="G24" s="308">
        <f t="shared" si="1"/>
        <v>0</v>
      </c>
      <c r="H24" s="304">
        <f t="shared" si="8"/>
        <v>0</v>
      </c>
      <c r="I24" s="306">
        <v>36</v>
      </c>
      <c r="J24" s="365"/>
      <c r="K24" s="301"/>
      <c r="L24" s="307">
        <v>0.97</v>
      </c>
      <c r="M24" s="301">
        <f t="shared" si="2"/>
        <v>0</v>
      </c>
      <c r="N24" s="301">
        <v>468</v>
      </c>
      <c r="O24" s="308">
        <f t="shared" si="3"/>
        <v>0</v>
      </c>
      <c r="P24" s="308">
        <f t="shared" si="4"/>
        <v>0</v>
      </c>
      <c r="Q24" s="306">
        <v>36</v>
      </c>
      <c r="R24" s="365"/>
      <c r="S24" s="301"/>
      <c r="T24" s="307">
        <v>0.6</v>
      </c>
      <c r="U24" s="301">
        <f t="shared" si="5"/>
        <v>0</v>
      </c>
      <c r="V24" s="303">
        <v>330</v>
      </c>
      <c r="W24" s="309">
        <f t="shared" si="6"/>
        <v>0</v>
      </c>
      <c r="X24" s="308">
        <f t="shared" si="7"/>
        <v>0</v>
      </c>
    </row>
    <row r="25" spans="1:24" x14ac:dyDescent="0.2">
      <c r="A25" s="306">
        <v>38</v>
      </c>
      <c r="B25" s="364"/>
      <c r="C25" s="301"/>
      <c r="D25" s="307">
        <v>1</v>
      </c>
      <c r="E25" s="301">
        <f t="shared" si="0"/>
        <v>0</v>
      </c>
      <c r="F25" s="301">
        <v>564</v>
      </c>
      <c r="G25" s="308">
        <f t="shared" si="1"/>
        <v>0</v>
      </c>
      <c r="H25" s="304">
        <f t="shared" si="8"/>
        <v>0</v>
      </c>
      <c r="I25" s="306">
        <v>38</v>
      </c>
      <c r="J25" s="365"/>
      <c r="K25" s="301"/>
      <c r="L25" s="307">
        <v>1.0900000000000001</v>
      </c>
      <c r="M25" s="301">
        <f t="shared" si="2"/>
        <v>0</v>
      </c>
      <c r="N25" s="301">
        <v>468</v>
      </c>
      <c r="O25" s="308">
        <f t="shared" si="3"/>
        <v>0</v>
      </c>
      <c r="P25" s="308">
        <f t="shared" si="4"/>
        <v>0</v>
      </c>
      <c r="Q25" s="306">
        <v>38</v>
      </c>
      <c r="R25" s="365"/>
      <c r="S25" s="301"/>
      <c r="T25" s="307">
        <v>0.66500000000000004</v>
      </c>
      <c r="U25" s="301">
        <f t="shared" si="5"/>
        <v>0</v>
      </c>
      <c r="V25" s="303">
        <v>330</v>
      </c>
      <c r="W25" s="309">
        <f t="shared" si="6"/>
        <v>0</v>
      </c>
      <c r="X25" s="308">
        <f t="shared" si="7"/>
        <v>0</v>
      </c>
    </row>
    <row r="26" spans="1:24" x14ac:dyDescent="0.2">
      <c r="A26" s="306">
        <v>40</v>
      </c>
      <c r="B26" s="364"/>
      <c r="C26" s="301"/>
      <c r="D26" s="307">
        <v>1.1299999999999999</v>
      </c>
      <c r="E26" s="301">
        <f>B26*D26</f>
        <v>0</v>
      </c>
      <c r="F26" s="301">
        <v>564</v>
      </c>
      <c r="G26" s="308">
        <f>E26*F26</f>
        <v>0</v>
      </c>
      <c r="H26" s="304">
        <f t="shared" si="8"/>
        <v>0</v>
      </c>
      <c r="I26" s="306">
        <v>40</v>
      </c>
      <c r="J26" s="365"/>
      <c r="K26" s="301"/>
      <c r="L26" s="307">
        <v>1.21</v>
      </c>
      <c r="M26" s="301">
        <f>J26*L26</f>
        <v>0</v>
      </c>
      <c r="N26" s="301">
        <v>469</v>
      </c>
      <c r="O26" s="308">
        <f>M26*N26</f>
        <v>0</v>
      </c>
      <c r="P26" s="308">
        <f>SUM(K26*L26*N26)</f>
        <v>0</v>
      </c>
      <c r="Q26" s="306">
        <v>40</v>
      </c>
      <c r="R26" s="365"/>
      <c r="S26" s="301"/>
      <c r="T26" s="307">
        <v>0.73499999999999999</v>
      </c>
      <c r="U26" s="301">
        <f>R26*T26</f>
        <v>0</v>
      </c>
      <c r="V26" s="303">
        <v>330</v>
      </c>
      <c r="W26" s="309">
        <f>SUM(R26*T26*V26)</f>
        <v>0</v>
      </c>
      <c r="X26" s="308">
        <f>SUM(S26*T26*V26)</f>
        <v>0</v>
      </c>
    </row>
    <row r="27" spans="1:24" x14ac:dyDescent="0.2">
      <c r="A27" s="306">
        <v>42</v>
      </c>
      <c r="B27" s="364"/>
      <c r="C27" s="301"/>
      <c r="D27" s="307">
        <v>1.24</v>
      </c>
      <c r="E27" s="301">
        <f>B27*D27</f>
        <v>0</v>
      </c>
      <c r="F27" s="301">
        <v>565</v>
      </c>
      <c r="G27" s="308">
        <f>E27*F27</f>
        <v>0</v>
      </c>
      <c r="H27" s="304">
        <f t="shared" si="8"/>
        <v>0</v>
      </c>
      <c r="I27" s="306">
        <v>42</v>
      </c>
      <c r="J27" s="365"/>
      <c r="K27" s="301"/>
      <c r="L27" s="307">
        <v>1.34</v>
      </c>
      <c r="M27" s="301">
        <f>J27*L27</f>
        <v>0</v>
      </c>
      <c r="N27" s="301">
        <v>469</v>
      </c>
      <c r="O27" s="308">
        <f>M27*N27</f>
        <v>0</v>
      </c>
      <c r="P27" s="308">
        <f>SUM(K27*L27*N27)</f>
        <v>0</v>
      </c>
      <c r="Q27" s="306">
        <v>42</v>
      </c>
      <c r="R27" s="365"/>
      <c r="S27" s="301"/>
      <c r="T27" s="307">
        <v>0.80500000000000005</v>
      </c>
      <c r="U27" s="301">
        <f>R27*T27</f>
        <v>0</v>
      </c>
      <c r="V27" s="303">
        <v>330</v>
      </c>
      <c r="W27" s="309">
        <f>SUM(R27*T27*V27)</f>
        <v>0</v>
      </c>
      <c r="X27" s="308">
        <f>SUM(S27*T27*V27)</f>
        <v>0</v>
      </c>
    </row>
    <row r="28" spans="1:24" x14ac:dyDescent="0.2">
      <c r="A28" s="306">
        <v>44</v>
      </c>
      <c r="B28" s="365"/>
      <c r="C28" s="301"/>
      <c r="D28" s="307">
        <v>1.38</v>
      </c>
      <c r="E28" s="301">
        <f>B28*D28</f>
        <v>0</v>
      </c>
      <c r="F28" s="301">
        <v>565</v>
      </c>
      <c r="G28" s="308">
        <f>E28*F28</f>
        <v>0</v>
      </c>
      <c r="H28" s="304">
        <f t="shared" si="8"/>
        <v>0</v>
      </c>
      <c r="I28" s="306">
        <v>44</v>
      </c>
      <c r="J28" s="365"/>
      <c r="K28" s="301"/>
      <c r="L28" s="307">
        <v>1.46</v>
      </c>
      <c r="M28" s="301">
        <f>J28*L28</f>
        <v>0</v>
      </c>
      <c r="N28" s="301">
        <v>470</v>
      </c>
      <c r="O28" s="308">
        <f>M28*N28</f>
        <v>0</v>
      </c>
      <c r="P28" s="308">
        <f>SUM(K28*L28*N28)</f>
        <v>0</v>
      </c>
      <c r="Q28" s="306">
        <v>44</v>
      </c>
      <c r="R28" s="365"/>
      <c r="S28" s="301"/>
      <c r="T28" s="307">
        <v>0.88</v>
      </c>
      <c r="U28" s="301">
        <f>R28*T28</f>
        <v>0</v>
      </c>
      <c r="V28" s="303">
        <v>330</v>
      </c>
      <c r="W28" s="309">
        <f>SUM(R28*T28*V28)</f>
        <v>0</v>
      </c>
      <c r="X28" s="308">
        <f>SUM(S28*T28*V28)</f>
        <v>0</v>
      </c>
    </row>
    <row r="29" spans="1:24" ht="13.5" thickBot="1" x14ac:dyDescent="0.25">
      <c r="A29" s="310">
        <v>46</v>
      </c>
      <c r="B29" s="366"/>
      <c r="C29" s="311"/>
      <c r="D29" s="312">
        <v>1.49</v>
      </c>
      <c r="E29" s="311">
        <f>B29*D29</f>
        <v>0</v>
      </c>
      <c r="F29" s="311">
        <v>565</v>
      </c>
      <c r="G29" s="313">
        <f>E29*F29</f>
        <v>0</v>
      </c>
      <c r="H29" s="304">
        <f t="shared" si="8"/>
        <v>0</v>
      </c>
      <c r="I29" s="314">
        <v>46</v>
      </c>
      <c r="J29" s="366"/>
      <c r="K29" s="311"/>
      <c r="L29" s="312">
        <v>1.58</v>
      </c>
      <c r="M29" s="311">
        <f>J29*L29</f>
        <v>0</v>
      </c>
      <c r="N29" s="315">
        <v>470</v>
      </c>
      <c r="O29" s="313">
        <f>M29*N29</f>
        <v>0</v>
      </c>
      <c r="P29" s="313">
        <f>SUM(K29*L29*N29)</f>
        <v>0</v>
      </c>
      <c r="Q29" s="314">
        <v>46</v>
      </c>
      <c r="R29" s="366"/>
      <c r="S29" s="311"/>
      <c r="T29" s="312">
        <v>0.95</v>
      </c>
      <c r="U29" s="311">
        <f>R29*T29</f>
        <v>0</v>
      </c>
      <c r="V29" s="303">
        <v>330</v>
      </c>
      <c r="W29" s="316">
        <f>SUM(R29*T29*V29)</f>
        <v>0</v>
      </c>
      <c r="X29" s="313">
        <f>SUM(S29*T29*V29)</f>
        <v>0</v>
      </c>
    </row>
    <row r="30" spans="1:24" x14ac:dyDescent="0.2">
      <c r="A30" s="289"/>
      <c r="B30" s="367">
        <f>SUM(B10:B29)</f>
        <v>0</v>
      </c>
      <c r="C30" s="295">
        <f>SUM(C10:C29)</f>
        <v>0</v>
      </c>
      <c r="D30" s="289"/>
      <c r="E30" s="317">
        <f>SUM(E10:E29)</f>
        <v>0</v>
      </c>
      <c r="F30" s="289"/>
      <c r="G30" s="318">
        <f>SUM(G10:G29)</f>
        <v>0</v>
      </c>
      <c r="H30" s="319">
        <f>SUM(H10:H29)</f>
        <v>0</v>
      </c>
      <c r="I30" s="292"/>
      <c r="J30" s="368">
        <f>SUM(J10:J29)</f>
        <v>0</v>
      </c>
      <c r="K30" s="295">
        <f>SUM(K10:K29)</f>
        <v>0</v>
      </c>
      <c r="L30" s="289"/>
      <c r="M30" s="317">
        <f>SUM(M10:M29)</f>
        <v>0</v>
      </c>
      <c r="N30" s="289"/>
      <c r="O30" s="317">
        <f>SUM(O10:O29)</f>
        <v>0</v>
      </c>
      <c r="P30" s="319">
        <f>SUM(P10:P29)</f>
        <v>0</v>
      </c>
      <c r="Q30" s="292"/>
      <c r="R30" s="368">
        <f>SUM(R10:R29)</f>
        <v>0</v>
      </c>
      <c r="S30" s="295">
        <f>SUM(S10:S29)</f>
        <v>0</v>
      </c>
      <c r="T30" s="289"/>
      <c r="U30" s="317">
        <f>SUM(U10:U29)</f>
        <v>0</v>
      </c>
      <c r="V30" s="289"/>
      <c r="W30" s="320">
        <f>SUM(W10:W29)</f>
        <v>0</v>
      </c>
      <c r="X30" s="320">
        <f>SUM(X10:X29)</f>
        <v>0</v>
      </c>
    </row>
    <row r="31" spans="1:24" x14ac:dyDescent="0.2">
      <c r="A31" s="290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321"/>
      <c r="X31" s="321"/>
    </row>
    <row r="32" spans="1:24" ht="14.25" x14ac:dyDescent="0.2">
      <c r="A32" s="290"/>
      <c r="B32" s="322" t="s">
        <v>93</v>
      </c>
      <c r="C32" s="323"/>
      <c r="D32" s="323"/>
      <c r="E32" s="324">
        <f>E30+M30+U30</f>
        <v>0</v>
      </c>
      <c r="F32" s="322" t="s">
        <v>115</v>
      </c>
      <c r="G32" s="290"/>
      <c r="H32" s="322" t="s">
        <v>104</v>
      </c>
      <c r="I32" s="322"/>
      <c r="J32" s="325">
        <f>B30+J30+R30</f>
        <v>0</v>
      </c>
      <c r="K32" s="326">
        <f>C30+K30+S30</f>
        <v>0</v>
      </c>
      <c r="L32" s="290"/>
      <c r="M32" s="322" t="s">
        <v>103</v>
      </c>
      <c r="N32" s="323"/>
      <c r="O32" s="323"/>
      <c r="P32" s="326"/>
      <c r="Q32" s="287"/>
      <c r="R32" s="290"/>
      <c r="S32" s="322" t="s">
        <v>116</v>
      </c>
      <c r="T32" s="323"/>
      <c r="U32" s="327"/>
      <c r="V32" s="323"/>
      <c r="W32" s="323"/>
      <c r="X32" s="326"/>
    </row>
    <row r="33" spans="1:24" x14ac:dyDescent="0.2">
      <c r="A33" s="290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321"/>
    </row>
    <row r="34" spans="1:24" x14ac:dyDescent="0.2">
      <c r="A34" s="290"/>
      <c r="B34" s="328" t="s">
        <v>94</v>
      </c>
      <c r="C34" s="323"/>
      <c r="D34" s="323"/>
      <c r="E34" s="323"/>
      <c r="F34" s="329"/>
      <c r="G34" s="330">
        <f>SUM(G30+O30+W30)</f>
        <v>0</v>
      </c>
      <c r="H34" s="331" t="s">
        <v>105</v>
      </c>
      <c r="I34" s="331"/>
      <c r="J34" s="332" t="s">
        <v>97</v>
      </c>
      <c r="K34" s="333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321"/>
    </row>
    <row r="35" spans="1:24" ht="13.5" thickBot="1" x14ac:dyDescent="0.25">
      <c r="A35" s="290"/>
      <c r="B35" s="334" t="s">
        <v>95</v>
      </c>
      <c r="C35" s="335"/>
      <c r="D35" s="335"/>
      <c r="E35" s="335"/>
      <c r="F35" s="336"/>
      <c r="G35" s="337">
        <f>0.25*G34</f>
        <v>0</v>
      </c>
      <c r="H35" s="331" t="s">
        <v>105</v>
      </c>
      <c r="I35" s="331"/>
      <c r="J35" s="322" t="s">
        <v>118</v>
      </c>
      <c r="K35" s="328"/>
      <c r="L35" s="323"/>
      <c r="M35" s="338"/>
      <c r="N35" s="323" t="s">
        <v>98</v>
      </c>
      <c r="O35" s="327"/>
      <c r="P35" s="339"/>
      <c r="Q35" s="339"/>
      <c r="R35" s="323">
        <f>SUM(M35*2)</f>
        <v>0</v>
      </c>
      <c r="S35" s="331" t="s">
        <v>105</v>
      </c>
      <c r="T35" s="290"/>
      <c r="U35" s="290"/>
      <c r="V35" s="290"/>
      <c r="W35" s="290"/>
      <c r="X35" s="321"/>
    </row>
    <row r="36" spans="1:24" ht="13.5" thickTop="1" x14ac:dyDescent="0.2">
      <c r="A36" s="290"/>
      <c r="B36" s="340" t="s">
        <v>96</v>
      </c>
      <c r="C36" s="289"/>
      <c r="D36" s="289"/>
      <c r="E36" s="289"/>
      <c r="F36" s="341"/>
      <c r="G36" s="342">
        <v>0</v>
      </c>
      <c r="H36" s="343" t="s">
        <v>105</v>
      </c>
      <c r="I36" s="343"/>
      <c r="J36" s="344" t="s">
        <v>117</v>
      </c>
      <c r="K36" s="344"/>
      <c r="L36" s="344"/>
      <c r="M36" s="345"/>
      <c r="N36" s="344" t="s">
        <v>99</v>
      </c>
      <c r="O36" s="344"/>
      <c r="P36" s="344"/>
      <c r="Q36" s="344"/>
      <c r="R36" s="344">
        <f>SUM(M36*600)</f>
        <v>0</v>
      </c>
      <c r="S36" s="331" t="s">
        <v>105</v>
      </c>
      <c r="T36" s="290"/>
      <c r="U36" s="290"/>
      <c r="V36" s="290"/>
      <c r="W36" s="290"/>
      <c r="X36" s="321"/>
    </row>
    <row r="37" spans="1:24" x14ac:dyDescent="0.2">
      <c r="A37" s="28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87"/>
      <c r="M37" s="289"/>
      <c r="N37" s="322" t="s">
        <v>100</v>
      </c>
      <c r="O37" s="323"/>
      <c r="P37" s="329"/>
      <c r="Q37" s="329"/>
      <c r="R37" s="346">
        <f>SUM(P32*6)</f>
        <v>0</v>
      </c>
      <c r="S37" s="331" t="s">
        <v>105</v>
      </c>
      <c r="T37" s="290"/>
      <c r="U37" s="290"/>
      <c r="V37" s="290"/>
      <c r="W37" s="290"/>
      <c r="X37" s="321"/>
    </row>
    <row r="38" spans="1:24" ht="13.5" thickBot="1" x14ac:dyDescent="0.25">
      <c r="A38" s="289"/>
      <c r="B38" s="371" t="s">
        <v>90</v>
      </c>
      <c r="C38" s="289"/>
      <c r="D38" s="289"/>
      <c r="E38" s="289"/>
      <c r="F38" s="289"/>
      <c r="G38" s="289"/>
      <c r="H38" s="289"/>
      <c r="I38" s="289"/>
      <c r="J38" s="289"/>
      <c r="K38" s="290"/>
      <c r="L38" s="289"/>
      <c r="M38" s="289"/>
      <c r="N38" s="322" t="s">
        <v>101</v>
      </c>
      <c r="O38" s="323"/>
      <c r="P38" s="323"/>
      <c r="Q38" s="323"/>
      <c r="R38" s="346">
        <f>SUM(H30/2+P30+X30)</f>
        <v>0</v>
      </c>
      <c r="S38" s="331" t="s">
        <v>105</v>
      </c>
      <c r="T38" s="290"/>
      <c r="U38" s="290"/>
      <c r="V38" s="290"/>
      <c r="W38" s="290"/>
      <c r="X38" s="321"/>
    </row>
    <row r="39" spans="1:24" ht="14.25" thickTop="1" thickBot="1" x14ac:dyDescent="0.25">
      <c r="A39" s="289"/>
      <c r="B39" s="370" t="s">
        <v>91</v>
      </c>
      <c r="C39" s="289"/>
      <c r="D39" s="289"/>
      <c r="E39" s="289"/>
      <c r="F39" s="289"/>
      <c r="G39" s="289"/>
      <c r="H39" s="371"/>
      <c r="I39" s="371"/>
      <c r="J39" s="371"/>
      <c r="K39" s="290"/>
      <c r="L39" s="335"/>
      <c r="M39" s="335"/>
      <c r="N39" s="347" t="s">
        <v>102</v>
      </c>
      <c r="O39" s="335"/>
      <c r="P39" s="335"/>
      <c r="Q39" s="335"/>
      <c r="R39" s="347">
        <f>SUM(X32*3)</f>
        <v>0</v>
      </c>
      <c r="S39" s="331" t="s">
        <v>105</v>
      </c>
      <c r="T39" s="348" t="s">
        <v>107</v>
      </c>
      <c r="U39" s="349"/>
      <c r="V39" s="349"/>
      <c r="W39" s="350">
        <f>SUM(G36+R40)</f>
        <v>0</v>
      </c>
      <c r="X39" s="351" t="s">
        <v>105</v>
      </c>
    </row>
    <row r="40" spans="1:24" ht="14.25" thickTop="1" thickBot="1" x14ac:dyDescent="0.25">
      <c r="A40" s="289"/>
      <c r="B40" s="372" t="s">
        <v>92</v>
      </c>
      <c r="C40" s="372"/>
      <c r="D40" s="372"/>
      <c r="E40" s="372"/>
      <c r="F40" s="372"/>
      <c r="G40" s="372"/>
      <c r="H40" s="289" t="s">
        <v>42</v>
      </c>
      <c r="I40" s="289" t="s">
        <v>42</v>
      </c>
      <c r="J40" s="289" t="s">
        <v>42</v>
      </c>
      <c r="K40" s="290"/>
      <c r="L40" s="340" t="s">
        <v>89</v>
      </c>
      <c r="M40" s="289"/>
      <c r="N40" s="289"/>
      <c r="O40" s="289"/>
      <c r="P40" s="289"/>
      <c r="Q40" s="289"/>
      <c r="R40" s="288">
        <f>SUM(R39+R38+R37+R36+R35)</f>
        <v>0</v>
      </c>
      <c r="S40" s="331" t="s">
        <v>105</v>
      </c>
      <c r="T40" s="348" t="s">
        <v>106</v>
      </c>
      <c r="U40" s="349"/>
      <c r="V40" s="349"/>
      <c r="W40" s="350">
        <f>SUM(W39+W41)</f>
        <v>0</v>
      </c>
      <c r="X40" s="351" t="s">
        <v>105</v>
      </c>
    </row>
    <row r="41" spans="1:24" ht="13.5" thickTop="1" x14ac:dyDescent="0.2">
      <c r="A41" s="290"/>
      <c r="B41" s="370" t="s">
        <v>123</v>
      </c>
      <c r="C41" s="289"/>
      <c r="D41" s="289"/>
      <c r="E41" s="289"/>
      <c r="F41" s="289"/>
      <c r="G41" s="289"/>
      <c r="H41" s="10"/>
      <c r="I41" s="289"/>
      <c r="J41" s="289"/>
      <c r="K41" s="289"/>
      <c r="M41" s="289"/>
      <c r="N41" s="289"/>
      <c r="O41" s="289"/>
      <c r="P41" s="289"/>
      <c r="Q41" s="289"/>
      <c r="R41" s="290"/>
      <c r="S41" s="290"/>
      <c r="T41" s="352" t="s">
        <v>108</v>
      </c>
      <c r="U41" s="353"/>
      <c r="V41" s="354"/>
      <c r="W41" s="355">
        <f>SUM(W39)*0.25</f>
        <v>0</v>
      </c>
      <c r="X41" s="356" t="s">
        <v>105</v>
      </c>
    </row>
    <row r="42" spans="1:24" x14ac:dyDescent="0.2">
      <c r="A42" s="290"/>
      <c r="B42" s="371"/>
      <c r="C42" s="371"/>
      <c r="D42" s="289"/>
      <c r="E42" s="289"/>
      <c r="F42" s="289"/>
      <c r="G42" s="289"/>
      <c r="H42" s="289"/>
      <c r="I42" s="289"/>
      <c r="J42" s="289"/>
      <c r="K42" s="289"/>
      <c r="M42" s="289"/>
      <c r="N42" s="289"/>
      <c r="O42" s="289"/>
      <c r="P42" s="289"/>
      <c r="Q42" s="289"/>
      <c r="R42" s="289"/>
      <c r="S42" s="290"/>
      <c r="T42" s="358"/>
      <c r="U42" s="359"/>
      <c r="V42" s="357"/>
      <c r="W42" s="360"/>
      <c r="X42" s="361"/>
    </row>
    <row r="43" spans="1:24" x14ac:dyDescent="0.2">
      <c r="A43" s="290"/>
      <c r="B43" s="370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90"/>
      <c r="T43" s="358"/>
      <c r="U43" s="359"/>
      <c r="V43" s="357"/>
      <c r="W43" s="360"/>
      <c r="X43" s="361"/>
    </row>
    <row r="44" spans="1:24" x14ac:dyDescent="0.2">
      <c r="A44" s="290"/>
      <c r="B44" s="370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90"/>
      <c r="S44" s="290"/>
      <c r="T44" s="290"/>
      <c r="U44" s="290"/>
      <c r="V44" s="290"/>
      <c r="W44" s="290"/>
      <c r="X44" s="321"/>
    </row>
    <row r="45" spans="1:24" x14ac:dyDescent="0.2">
      <c r="A45" s="290"/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90"/>
      <c r="S45" s="290"/>
      <c r="T45" s="290"/>
      <c r="U45" s="290"/>
      <c r="V45" s="290"/>
      <c r="W45" s="290"/>
      <c r="X45" s="321"/>
    </row>
    <row r="46" spans="1:24" x14ac:dyDescent="0.2">
      <c r="A46" s="290"/>
      <c r="B46" s="370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90"/>
      <c r="S46" s="290"/>
      <c r="T46" s="290"/>
      <c r="U46" s="290"/>
      <c r="V46" s="290"/>
      <c r="W46" s="290"/>
      <c r="X46" s="321"/>
    </row>
    <row r="47" spans="1:24" x14ac:dyDescent="0.2">
      <c r="A47" s="290"/>
      <c r="B47" s="289"/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90"/>
      <c r="S47" s="290"/>
      <c r="T47" s="290"/>
      <c r="U47" s="290"/>
      <c r="V47" s="290"/>
      <c r="W47" s="290"/>
      <c r="X47" s="321"/>
    </row>
    <row r="48" spans="1:24" x14ac:dyDescent="0.2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10"/>
      <c r="O48" s="10"/>
      <c r="P48" s="10"/>
      <c r="Q48" s="10"/>
    </row>
    <row r="49" spans="2:17" x14ac:dyDescent="0.2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10"/>
      <c r="O49" s="10"/>
      <c r="P49" s="10"/>
      <c r="Q49" s="10"/>
    </row>
    <row r="50" spans="2:17" x14ac:dyDescent="0.2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</sheetData>
  <mergeCells count="1">
    <mergeCell ref="B40:G40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5" orientation="landscape" horizontalDpi="4294967293" verticalDpi="300" r:id="rId1"/>
  <headerFooter alignWithMargins="0">
    <oddHeader>&amp;RAppendix 7
&amp;8Svemin's Guidance on Exploration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 Sverige Borr ,RC</vt:lpstr>
      <vt:lpstr>N Sverige Kax</vt:lpstr>
      <vt:lpstr>M Sverige Borr 2014</vt:lpstr>
      <vt:lpstr>M Sverige Kax 2011</vt:lpstr>
      <vt:lpstr>N Sverige KAX 2014</vt:lpstr>
      <vt:lpstr>N Sverige Borr 2016</vt:lpstr>
      <vt:lpstr>'M Sverige Borr 2014'!Print_Area</vt:lpstr>
      <vt:lpstr>'M Sverige Kax 2011'!Print_Area</vt:lpstr>
      <vt:lpstr>'N Sverige Borr ,RC'!Print_Area</vt:lpstr>
      <vt:lpstr>'N Sverige Borr 2016'!Print_Area</vt:lpstr>
      <vt:lpstr>'N Sverige Kax'!Print_Area</vt:lpstr>
      <vt:lpstr>'N Sverige KAX 2014'!Print_Area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Borr- och kaxprovtagning</dc:title>
  <dc:creator>Anders Hedlund</dc:creator>
  <cp:lastModifiedBy>Hilary Tingle</cp:lastModifiedBy>
  <cp:lastPrinted>2018-01-23T15:24:41Z</cp:lastPrinted>
  <dcterms:created xsi:type="dcterms:W3CDTF">1997-12-03T09:20:24Z</dcterms:created>
  <dcterms:modified xsi:type="dcterms:W3CDTF">2018-01-26T10:20:13Z</dcterms:modified>
</cp:coreProperties>
</file>